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tables/table3.xml" ContentType="application/vnd.openxmlformats-officedocument.spreadsheetml.table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worksheets/sheet8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660" windowWidth="29400" windowHeight="18460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BankAccounts" sheetId="2" state="visible" r:id="rId2"/>
    <sheet xmlns:r="http://schemas.openxmlformats.org/officeDocument/2006/relationships" name="Assumptions" sheetId="3" state="visible" r:id="rId3"/>
    <sheet xmlns:r="http://schemas.openxmlformats.org/officeDocument/2006/relationships" name="AR_Aging" sheetId="4" state="visible" r:id="rId4"/>
    <sheet xmlns:r="http://schemas.openxmlformats.org/officeDocument/2006/relationships" name="AP_Aging" sheetId="5" state="visible" r:id="rId5"/>
    <sheet xmlns:r="http://schemas.openxmlformats.org/officeDocument/2006/relationships" name="CAPEX_Schedule" sheetId="6" state="visible" r:id="rId6"/>
    <sheet xmlns:r="http://schemas.openxmlformats.org/officeDocument/2006/relationships" name="CashFlow_13Weeks" sheetId="7" state="visible" r:id="rId7"/>
    <sheet xmlns:r="http://schemas.openxmlformats.org/officeDocument/2006/relationships" name="Variance" sheetId="8" state="visible" r:id="rId8"/>
  </sheets>
  <definedNames/>
  <calcPr calcId="191029" fullCalcOnLoad="1"/>
</workbook>
</file>

<file path=xl/styles.xml><?xml version="1.0" encoding="utf-8"?>
<styleSheet xmlns="http://schemas.openxmlformats.org/spreadsheetml/2006/main">
  <numFmts count="4">
    <numFmt numFmtId="164" formatCode="&quot;R&quot;\ #,##0;\(&quot;R&quot;\ #,##0\);&quot;-&quot;"/>
    <numFmt numFmtId="165" formatCode="0.0%"/>
    <numFmt numFmtId="166" formatCode="yyyy\-mm\-dd"/>
    <numFmt numFmtId="167" formatCode="dd\ mmm"/>
  </numFmts>
  <fonts count="23">
    <font>
      <name val="Calibri"/>
      <family val="2"/>
      <color theme="1"/>
      <sz val="11"/>
      <scheme val="minor"/>
    </font>
    <font>
      <name val="Arial"/>
      <family val="2"/>
      <b val="1"/>
      <color rgb="FF1F3864"/>
      <sz val="18"/>
    </font>
    <font>
      <name val="Arial"/>
      <family val="2"/>
      <i val="1"/>
      <color rgb="FF595959"/>
      <sz val="11"/>
    </font>
    <font>
      <name val="Arial"/>
      <family val="2"/>
      <b val="1"/>
      <color rgb="FFFFFFFF"/>
      <sz val="13"/>
    </font>
    <font>
      <name val="Arial"/>
      <family val="2"/>
      <b val="1"/>
      <color rgb="FF1F3864"/>
      <sz val="11"/>
    </font>
    <font>
      <name val="Arial"/>
      <family val="2"/>
      <sz val="11"/>
    </font>
    <font>
      <name val="Arial"/>
      <family val="2"/>
      <b val="1"/>
      <color rgb="FFFFFFFF"/>
      <sz val="12"/>
    </font>
    <font>
      <name val="Arial"/>
      <family val="2"/>
      <b val="1"/>
      <color rgb="FFFFFFFF"/>
      <sz val="11"/>
    </font>
    <font>
      <name val="Arial"/>
      <family val="2"/>
      <b val="1"/>
      <sz val="11"/>
    </font>
    <font>
      <name val="Arial"/>
      <family val="2"/>
      <color rgb="FF008000"/>
      <sz val="11"/>
    </font>
    <font>
      <name val="Arial"/>
      <family val="2"/>
      <i val="1"/>
      <color rgb="FF808080"/>
      <sz val="10"/>
    </font>
    <font>
      <name val="Arial"/>
      <family val="2"/>
      <b val="1"/>
      <color rgb="FF1F3864"/>
      <sz val="16"/>
    </font>
    <font>
      <name val="Arial"/>
      <family val="2"/>
      <i val="1"/>
      <color rgb="FF595959"/>
      <sz val="10"/>
    </font>
    <font>
      <name val="Arial"/>
      <family val="2"/>
      <b val="1"/>
      <color theme="1"/>
      <sz val="11"/>
    </font>
    <font>
      <name val="Arial"/>
      <family val="2"/>
      <color rgb="FF000000"/>
      <sz val="11"/>
    </font>
    <font>
      <name val="Arial"/>
      <family val="2"/>
      <b val="1"/>
      <color rgb="FF1B3A2D"/>
      <sz val="18"/>
    </font>
    <font>
      <name val="Arial"/>
      <family val="2"/>
      <b val="1"/>
      <color rgb="FF1B3A2D"/>
      <sz val="11"/>
    </font>
    <font>
      <name val="Arial"/>
      <family val="2"/>
      <b val="1"/>
      <color rgb="FF1B3A2D"/>
      <sz val="16"/>
    </font>
    <font>
      <name val="Georgia"/>
      <b val="1"/>
      <color rgb="00F2EDE4"/>
      <sz val="20"/>
    </font>
    <font>
      <name val="Arial"/>
      <color rgb="00F2EDE4"/>
      <sz val="10"/>
    </font>
    <font>
      <name val="Georgia"/>
      <b val="1"/>
      <color rgb="00F2EDE4"/>
      <sz val="14"/>
    </font>
    <font>
      <name val="Arial"/>
      <b val="1"/>
      <color rgb="00F2EDE4"/>
      <sz val="11"/>
      <u val="single"/>
    </font>
    <font>
      <name val="Arial"/>
      <color rgb="00F2EDE4"/>
      <sz val="9"/>
    </font>
  </fonts>
  <fills count="7">
    <fill>
      <patternFill/>
    </fill>
    <fill>
      <patternFill patternType="gray125"/>
    </fill>
    <fill>
      <patternFill patternType="solid">
        <fgColor rgb="FF1F3864"/>
      </patternFill>
    </fill>
    <fill>
      <patternFill patternType="solid">
        <fgColor rgb="FF0000FF"/>
      </patternFill>
    </fill>
    <fill>
      <patternFill patternType="solid">
        <fgColor rgb="FFF2F2F2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001B3A2D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4" fillId="0" borderId="0" applyAlignment="1" pivotButton="0" quotePrefix="0" xfId="0">
      <alignment horizontal="left" vertical="top" wrapText="1"/>
    </xf>
    <xf numFmtId="0" fontId="5" fillId="0" borderId="0" applyAlignment="1" pivotButton="0" quotePrefix="0" xfId="0">
      <alignment horizontal="left" vertical="top" wrapText="1"/>
    </xf>
    <xf numFmtId="0" fontId="6" fillId="2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164" fontId="7" fillId="3" borderId="1" applyAlignment="1" pivotButton="0" quotePrefix="0" xfId="0">
      <alignment horizontal="right" vertical="center"/>
    </xf>
    <xf numFmtId="0" fontId="8" fillId="4" borderId="0" applyAlignment="1" pivotButton="0" quotePrefix="0" xfId="0">
      <alignment horizontal="left" vertical="center"/>
    </xf>
    <xf numFmtId="164" fontId="8" fillId="4" borderId="1" applyAlignment="1" pivotButton="0" quotePrefix="0" xfId="0">
      <alignment horizontal="right" vertical="center"/>
    </xf>
    <xf numFmtId="0" fontId="8" fillId="0" borderId="1" applyAlignment="1" pivotButton="0" quotePrefix="0" xfId="0">
      <alignment horizontal="left" vertical="center"/>
    </xf>
    <xf numFmtId="164" fontId="9" fillId="0" borderId="1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165" fontId="7" fillId="3" borderId="1" applyAlignment="1" pivotButton="0" quotePrefix="0" xfId="0">
      <alignment horizontal="right" vertical="center"/>
    </xf>
    <xf numFmtId="166" fontId="7" fillId="3" borderId="1" applyAlignment="1" pivotButton="0" quotePrefix="0" xfId="0">
      <alignment horizontal="right" vertical="center"/>
    </xf>
    <xf numFmtId="1" fontId="5" fillId="0" borderId="1" applyAlignment="1" pivotButton="0" quotePrefix="0" xfId="0">
      <alignment horizontal="right" vertical="center"/>
    </xf>
    <xf numFmtId="164" fontId="5" fillId="0" borderId="1" applyAlignment="1" pivotButton="0" quotePrefix="0" xfId="0">
      <alignment horizontal="right" vertical="center"/>
    </xf>
    <xf numFmtId="0" fontId="5" fillId="0" borderId="1" applyAlignment="1" pivotButton="0" quotePrefix="0" xfId="0">
      <alignment horizontal="right" vertical="center"/>
    </xf>
    <xf numFmtId="0" fontId="5" fillId="0" borderId="1" applyAlignment="1" pivotButton="0" quotePrefix="0" xfId="0">
      <alignment horizontal="center" vertical="center"/>
    </xf>
    <xf numFmtId="0" fontId="6" fillId="2" borderId="1" applyAlignment="1" pivotButton="0" quotePrefix="0" xfId="0">
      <alignment horizontal="left" vertical="center"/>
    </xf>
    <xf numFmtId="0" fontId="8" fillId="4" borderId="1" applyAlignment="1" pivotButton="0" quotePrefix="0" xfId="0">
      <alignment horizontal="left" vertical="center"/>
    </xf>
    <xf numFmtId="164" fontId="8" fillId="0" borderId="1" applyAlignment="1" pivotButton="0" quotePrefix="0" xfId="0">
      <alignment horizontal="right" vertical="center"/>
    </xf>
    <xf numFmtId="165" fontId="5" fillId="0" borderId="1" applyAlignment="1" pivotButton="0" quotePrefix="0" xfId="0">
      <alignment horizontal="right" vertical="center"/>
    </xf>
    <xf numFmtId="0" fontId="10" fillId="0" borderId="0" applyAlignment="1" pivotButton="0" quotePrefix="1" xfId="0">
      <alignment horizontal="left" vertical="center"/>
    </xf>
    <xf numFmtId="0" fontId="5" fillId="0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center" vertical="center" wrapText="1"/>
    </xf>
    <xf numFmtId="0" fontId="0" fillId="0" borderId="0" applyAlignment="1" pivotButton="0" quotePrefix="0" xfId="0">
      <alignment wrapText="1"/>
    </xf>
    <xf numFmtId="164" fontId="13" fillId="5" borderId="1" applyAlignment="1" pivotButton="0" quotePrefix="0" xfId="0">
      <alignment horizontal="right" vertical="center"/>
    </xf>
    <xf numFmtId="0" fontId="12" fillId="0" borderId="0" applyAlignment="1" pivotButton="0" quotePrefix="0" xfId="0">
      <alignment horizontal="left"/>
    </xf>
    <xf numFmtId="167" fontId="12" fillId="0" borderId="0" applyAlignment="1" pivotButton="0" quotePrefix="0" xfId="0">
      <alignment horizontal="center"/>
    </xf>
    <xf numFmtId="0" fontId="10" fillId="0" borderId="0" pivotButton="0" quotePrefix="0" xfId="0"/>
    <xf numFmtId="164" fontId="10" fillId="0" borderId="0" applyAlignment="1" pivotButton="0" quotePrefix="0" xfId="0">
      <alignment horizontal="right"/>
    </xf>
    <xf numFmtId="0" fontId="14" fillId="0" borderId="0" applyAlignment="1" pivotButton="0" quotePrefix="0" xfId="0">
      <alignment horizontal="left" vertical="top" wrapText="1"/>
    </xf>
    <xf numFmtId="0" fontId="14" fillId="0" borderId="0" applyAlignment="1" pivotButton="0" quotePrefix="0" xfId="0">
      <alignment horizontal="left"/>
    </xf>
    <xf numFmtId="0" fontId="12" fillId="0" borderId="0" pivotButton="0" quotePrefix="0" xfId="0"/>
    <xf numFmtId="0" fontId="0" fillId="0" borderId="0" pivotButton="0" quotePrefix="0" xfId="0"/>
    <xf numFmtId="0" fontId="11" fillId="0" borderId="0" pivotButton="0" quotePrefix="0" xfId="0"/>
    <xf numFmtId="0" fontId="1" fillId="0" borderId="0" pivotButton="0" quotePrefix="0" xfId="0"/>
    <xf numFmtId="0" fontId="3" fillId="2" borderId="0" applyAlignment="1" pivotButton="0" quotePrefix="0" xfId="0">
      <alignment horizontal="left" vertical="center"/>
    </xf>
    <xf numFmtId="0" fontId="2" fillId="0" borderId="0" pivotButton="0" quotePrefix="0" xfId="0"/>
    <xf numFmtId="0" fontId="0" fillId="6" borderId="0" pivotButton="0" quotePrefix="0" xfId="0"/>
    <xf numFmtId="0" fontId="18" fillId="6" borderId="0" pivotButton="0" quotePrefix="0" xfId="0"/>
    <xf numFmtId="0" fontId="19" fillId="6" borderId="0" pivotButton="0" quotePrefix="0" xfId="0"/>
    <xf numFmtId="0" fontId="15" fillId="0" borderId="0" pivotButton="0" quotePrefix="0" xfId="0"/>
    <xf numFmtId="0" fontId="3" fillId="6" borderId="0" applyAlignment="1" pivotButton="0" quotePrefix="0" xfId="0">
      <alignment horizontal="left" vertical="center"/>
    </xf>
    <xf numFmtId="0" fontId="16" fillId="0" borderId="0" applyAlignment="1" pivotButton="0" quotePrefix="0" xfId="0">
      <alignment horizontal="left" vertical="top" wrapText="1"/>
    </xf>
    <xf numFmtId="0" fontId="20" fillId="6" borderId="0" applyAlignment="1" pivotButton="0" quotePrefix="0" xfId="0">
      <alignment vertical="top" wrapText="1"/>
    </xf>
    <xf numFmtId="0" fontId="19" fillId="6" borderId="0" applyAlignment="1" pivotButton="0" quotePrefix="0" xfId="0">
      <alignment vertical="top" wrapText="1"/>
    </xf>
    <xf numFmtId="0" fontId="21" fillId="6" borderId="0" applyAlignment="1" pivotButton="0" quotePrefix="0" xfId="0">
      <alignment vertical="top" wrapText="1"/>
    </xf>
    <xf numFmtId="0" fontId="22" fillId="6" borderId="0" applyAlignment="1" pivotButton="0" quotePrefix="0" xfId="0">
      <alignment vertical="top" wrapText="1"/>
    </xf>
    <xf numFmtId="0" fontId="6" fillId="6" borderId="1" applyAlignment="1" pivotButton="0" quotePrefix="0" xfId="0">
      <alignment horizontal="center" vertical="center"/>
    </xf>
    <xf numFmtId="0" fontId="17" fillId="0" borderId="0" pivotButton="0" quotePrefix="0" xfId="0"/>
    <xf numFmtId="0" fontId="6" fillId="6" borderId="1" applyAlignment="1" pivotButton="0" quotePrefix="0" xfId="0">
      <alignment horizontal="left" vertical="center"/>
    </xf>
  </cellXfs>
  <cellStyles count="1">
    <cellStyle name="Normal" xfId="0" builtinId="0"/>
  </cellStyles>
  <dxfs count="10">
    <dxf>
      <font>
        <b val="1"/>
        <color rgb="FFFF0000"/>
      </font>
    </dxf>
    <dxf>
      <font>
        <b val="1"/>
        <color rgb="FF00B050"/>
      </font>
    </dxf>
    <dxf>
      <font>
        <b val="1"/>
        <color rgb="FFFF0000"/>
      </font>
    </dxf>
    <dxf>
      <font>
        <b val="1"/>
        <color rgb="FF00B050"/>
      </font>
    </dxf>
    <dxf>
      <font>
        <b val="1"/>
        <color rgb="FFFF0000"/>
      </font>
    </dxf>
    <dxf>
      <font>
        <b val="1"/>
        <color rgb="FF00B050"/>
      </font>
    </dxf>
    <dxf>
      <font>
        <name val="Arial"/>
        <b val="1"/>
        <color rgb="FF00B050"/>
      </font>
    </dxf>
    <dxf>
      <font>
        <name val="Arial"/>
        <b val="1"/>
        <color rgb="FFFF0000"/>
      </font>
    </dxf>
    <dxf>
      <font>
        <name val="Arial"/>
        <color rgb="FFFFFFFF"/>
      </font>
      <fill>
        <patternFill patternType="solid">
          <fgColor rgb="FF00B050"/>
        </patternFill>
      </fill>
    </dxf>
    <dxf>
      <font>
        <name val="Arial"/>
        <b val="1"/>
        <color rgb="FFFFFFFF"/>
      </font>
      <fill>
        <patternFill patternType="solid">
          <fgColor rgb="FFFF000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13-Week Cash Flow Forecast (ZAR)</a:t>
            </a:r>
          </a:p>
        </rich>
      </tx>
    </title>
    <plotArea>
      <lineChart>
        <grouping val="standard"/>
        <ser>
          <idx val="0"/>
          <order val="0"/>
          <tx>
            <strRef>
              <f>'CashFlow_13Weeks'!$A$14</f>
            </strRef>
          </tx>
          <spPr>
            <a:ln xmlns:a="http://schemas.openxmlformats.org/drawingml/2006/main" w="28575">
              <a:solidFill>
                <a:srgbClr val="1B3A2D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'CashFlow_13Weeks'!$B$3:$N$3</f>
            </numRef>
          </cat>
          <val>
            <numRef>
              <f>'CashFlow_13Weeks'!$B$14:$N$14</f>
            </numRef>
          </val>
          <smooth val="0"/>
        </ser>
        <ser>
          <idx val="1"/>
          <order val="1"/>
          <tx>
            <strRef>
              <f>'CashFlow_13Weeks'!$A$15</f>
            </strRef>
          </tx>
          <spPr>
            <a:ln xmlns:a="http://schemas.openxmlformats.org/drawingml/2006/main" w="28575">
              <a:solidFill>
                <a:srgbClr val="C77D2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'CashFlow_13Weeks'!$B$3:$N$3</f>
            </numRef>
          </cat>
          <val>
            <numRef>
              <f>'CashFlow_13Weeks'!$B$15:$N$15</f>
            </numRef>
          </val>
          <smooth val="0"/>
        </ser>
        <ser>
          <idx val="2"/>
          <order val="2"/>
          <tx>
            <strRef>
              <f>'CashFlow_13Weeks'!$A$17</f>
            </strRef>
          </tx>
          <spPr>
            <a:ln xmlns:a="http://schemas.openxmlformats.org/drawingml/2006/main" w="28575">
              <a:solidFill>
                <a:srgbClr val="C0392B"/>
              </a:solidFill>
              <a:prstDash val="dash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'CashFlow_13Weeks'!$B$3:$N$3</f>
            </numRef>
          </cat>
          <val>
            <numRef>
              <f>'CashFlow_13Weeks'!$B$17:$N$17</f>
            </numRef>
          </val>
          <smooth val="0"/>
        </ser>
        <axId val="10"/>
        <axId val="100"/>
      </lineChart>
      <catAx>
        <axId val="10"/>
        <scaling>
          <orientation val="minMax"/>
        </scaling>
        <delete val="0"/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Week</a:t>
                </a:r>
              </a:p>
            </rich>
          </tx>
        </title>
        <numFmt formatCode="d mmm" sourceLinked="0"/>
        <majorTickMark val="out"/>
        <minorTickMark val="none"/>
        <tickLblPos val="nextTo"/>
        <crossAx val="100"/>
        <lblOffset val="100"/>
      </catAx>
      <valAx>
        <axId val="100"/>
        <scaling>
          <orientation val="minMax"/>
        </scaling>
        <delete val="0"/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Balance (ZAR)</a:t>
                </a:r>
              </a:p>
            </rich>
          </tx>
        </title>
        <numFmt formatCode="#,##0" sourceLinked="0"/>
        <majorTickMark val="out"/>
        <minorTickMark val="none"/>
        <tickLblPos val="nextTo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20</row>
      <rowOff>0</rowOff>
    </from>
    <ext cx="936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ables/table1.xml><?xml version="1.0" encoding="utf-8"?>
<table xmlns="http://schemas.openxmlformats.org/spreadsheetml/2006/main" id="1" name="tblBank" displayName="tblBank" ref="A1:E4" headerRowCount="1">
  <autoFilter ref="A1:E4"/>
  <tableColumns count="5">
    <tableColumn id="1" name="Account"/>
    <tableColumn id="2" name="Bank"/>
    <tableColumn id="3" name="Type"/>
    <tableColumn id="4" name="Opening Balance (ZAR)"/>
    <tableColumn id="5" name="Notes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id="2" name="tblAR" displayName="tblAR" ref="A1:E9" headerRowCount="1">
  <autoFilter ref="A1:E9"/>
  <tableColumns count="5">
    <tableColumn id="1" name="Customer"/>
    <tableColumn id="2" name="Invoice #"/>
    <tableColumn id="3" name="Open Balance (ZAR)"/>
    <tableColumn id="4" name="Collection Week (t)"/>
    <tableColumn id="5" name="Note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blAP" displayName="tblAP" ref="A1:F7" headerRowCount="1">
  <autoFilter ref="A1:F7"/>
  <tableColumns count="6">
    <tableColumn id="1" name="Vendor"/>
    <tableColumn id="2" name="Invoice #"/>
    <tableColumn id="3" name="Amount Due (ZAR)"/>
    <tableColumn id="4" name="Payment Week (t)"/>
    <tableColumn id="5" name="Critical (Y/N)"/>
    <tableColumn id="6" name="Notes"/>
  </tableColumns>
  <tableStyleInfo name="TableStyleMedium3" showFirstColumn="0" showLastColumn="0" showRowStripes="1" showColumnStripes="0"/>
</table>
</file>

<file path=xl/tables/table4.xml><?xml version="1.0" encoding="utf-8"?>
<table xmlns="http://schemas.openxmlformats.org/spreadsheetml/2006/main" id="4" name="tblCapex" displayName="tblCapex" ref="A1:E3" headerRowCount="1">
  <autoFilter ref="A1:E3"/>
  <tableColumns count="5">
    <tableColumn id="1" name="Item"/>
    <tableColumn id="2" name="Category"/>
    <tableColumn id="3" name="Amount (ZAR)"/>
    <tableColumn id="4" name="Payment Week (t)"/>
    <tableColumn id="5" name="Notes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growthcfo.co.za" TargetMode="External" Id="rId1"/><Relationship Type="http://schemas.openxmlformats.org/officeDocument/2006/relationships/hyperlink" Target="https://calendly.com/ariel-growthcfo/strategy-call" TargetMode="External" Id="rId2"/><Relationship Type="http://schemas.openxmlformats.org/officeDocument/2006/relationships/hyperlink" Target="https://www.growthcfo.co.za/leak-scan" TargetMode="External" Id="rId3"/><Relationship Type="http://schemas.openxmlformats.org/officeDocument/2006/relationships/hyperlink" Target="https://wa.me/27768008480" TargetMode="External" Id="rId4"/></Relationships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6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1B3A2D"/>
    <outlinePr summaryBelow="1" summaryRight="1"/>
    <pageSetUpPr/>
  </sheetPr>
  <dimension ref="A1:C53"/>
  <sheetViews>
    <sheetView showGridLines="0" tabSelected="1" workbookViewId="0">
      <selection activeCell="A1" sqref="A1"/>
    </sheetView>
  </sheetViews>
  <sheetFormatPr baseColWidth="10" defaultColWidth="8.83203125" defaultRowHeight="15"/>
  <cols>
    <col width="4" customWidth="1" style="33" min="1" max="1"/>
    <col width="30" customWidth="1" style="33" min="2" max="2"/>
    <col width="95" customWidth="1" style="33" min="3" max="3"/>
  </cols>
  <sheetData>
    <row r="1" ht="30" customHeight="1" s="33">
      <c r="A1" s="38" t="n"/>
      <c r="B1" s="39" t="inlineStr">
        <is>
          <t>GrowthCFO</t>
        </is>
      </c>
    </row>
    <row r="2" ht="18" customHeight="1" s="33">
      <c r="A2" s="38" t="n"/>
      <c r="B2" s="40" t="inlineStr">
        <is>
          <t>Fractional CFO leadership  ·  Cape Town  ·  www.growthcfo.co.za</t>
        </is>
      </c>
    </row>
    <row r="4" ht="22" customHeight="1" s="33">
      <c r="B4" s="41" t="inlineStr">
        <is>
          <t>13-Week Cash Flow Model  -  How to Use</t>
        </is>
      </c>
    </row>
    <row r="5" ht="30" customHeight="1" s="33">
      <c r="B5" s="37" t="inlineStr">
        <is>
          <t>Currency: ZAR (R)   |   Horizon: 13 weeks   |   Update only the blue cells; everything else is calculated.</t>
        </is>
      </c>
    </row>
    <row r="6" ht="30" customHeight="1" s="33"/>
    <row r="7">
      <c r="B7" s="42" t="inlineStr">
        <is>
          <t>1.  What this model does</t>
        </is>
      </c>
    </row>
    <row r="8" ht="22" customHeight="1" s="33">
      <c r="B8" s="43" t="inlineStr">
        <is>
          <t>Purpose</t>
        </is>
      </c>
    </row>
    <row r="9" ht="30" customHeight="1" s="33">
      <c r="B9" s="43" t="inlineStr">
        <is>
          <t>The flow</t>
        </is>
      </c>
      <c r="C9" s="2" t="inlineStr">
        <is>
          <t>INPUTS (Assumptions, AR_Aging, AP_Aging)  -&gt;  ENGINE (CashFlow_13Weeks)  -&gt;  OUTPUT (chart, alerts, Variance).</t>
        </is>
      </c>
    </row>
    <row r="10" ht="30" customHeight="1" s="33"/>
    <row r="11" ht="30" customHeight="1" s="33">
      <c r="B11" s="42" t="inlineStr">
        <is>
          <t>2.  The sheets, in order</t>
        </is>
      </c>
    </row>
    <row r="12" ht="30" customHeight="1" s="33">
      <c r="B12" s="43" t="inlineStr">
        <is>
          <t>BankAccounts</t>
        </is>
      </c>
      <c r="C12" s="2" t="inlineStr">
        <is>
          <t>List every bank account with its current balance. The total ('Cash on Hand') feeds the model's Opening Balance automatically.</t>
        </is>
      </c>
    </row>
    <row r="13" ht="30" customHeight="1" s="33">
      <c r="B13" s="43" t="inlineStr">
        <is>
          <t>Assumptions</t>
        </is>
      </c>
      <c r="C13" s="2" t="inlineStr">
        <is>
          <t>All the dials: minimum cash threshold, collection rates (Base / Downside), AP payment rate, start date. Change one number and the whole model updates.</t>
        </is>
      </c>
    </row>
    <row r="14" ht="30" customHeight="1" s="33">
      <c r="B14" s="43" t="inlineStr">
        <is>
          <t>AR_Aging</t>
        </is>
      </c>
      <c r="C14" s="2" t="inlineStr">
        <is>
          <t>Your receivables. One row per invoice with its Open Balance and the Collection Week (t) you expect the money in (t = 1..13). Add or delete rows freely.</t>
        </is>
      </c>
    </row>
    <row r="15" ht="30" customHeight="1" s="33">
      <c r="B15" s="43" t="inlineStr">
        <is>
          <t>AP_Aging</t>
        </is>
      </c>
      <c r="C15" s="2" t="inlineStr">
        <is>
          <t>Your payables. One row per bill with its Amount Due and the Payment Week (t). The 'Critical' flag is for your own prioritisation.</t>
        </is>
      </c>
    </row>
    <row r="16">
      <c r="B16" s="43" t="inlineStr">
        <is>
          <t>CAPEX_Schedule</t>
        </is>
      </c>
      <c r="C16" s="2" t="inlineStr">
        <is>
          <t>One row per capital / one-time item (equipment, deposits, loan repayments) with its Payment Week (t). These flow into the CASHFLOW CAPEX row automatically.</t>
        </is>
      </c>
    </row>
    <row r="17" ht="22" customHeight="1" s="33">
      <c r="B17" s="43" t="inlineStr">
        <is>
          <t>CashFlow_13Weeks</t>
        </is>
      </c>
    </row>
    <row r="18" ht="15" customHeight="1" s="33">
      <c r="B18" s="43" t="inlineStr">
        <is>
          <t>Variance</t>
        </is>
      </c>
      <c r="C18" s="2" t="inlineStr">
        <is>
          <t>Once a week actually happens, type the real numbers into the blue Actuals rows. The model shows the gap vs. forecast in Rand and %, colour-coded.</t>
        </is>
      </c>
    </row>
    <row r="19" ht="15" customHeight="1" s="33"/>
    <row r="20" ht="15" customHeight="1" s="33">
      <c r="B20" s="42" t="inlineStr">
        <is>
          <t>3.  Colour legend</t>
        </is>
      </c>
    </row>
    <row r="21" ht="15" customHeight="1" s="33">
      <c r="B21" s="43" t="inlineStr">
        <is>
          <t>Blue cell</t>
        </is>
      </c>
      <c r="C21" s="2" t="inlineStr">
        <is>
          <t>A manual input - you may type here. These are the ONLY cells you edit.</t>
        </is>
      </c>
    </row>
    <row r="22" ht="15" customHeight="1" s="33">
      <c r="B22" s="43" t="inlineStr">
        <is>
          <t>Black number</t>
        </is>
      </c>
      <c r="C22" s="2" t="inlineStr">
        <is>
          <t>A formula / calculated value. Do not overwrite.</t>
        </is>
      </c>
    </row>
    <row r="23">
      <c r="B23" s="43" t="inlineStr">
        <is>
          <t>Grey row</t>
        </is>
      </c>
      <c r="C23" s="2" t="inlineStr">
        <is>
          <t>A subtotal or total.</t>
        </is>
      </c>
    </row>
    <row r="24" ht="22" customHeight="1" s="33">
      <c r="B24" s="43" t="inlineStr">
        <is>
          <t>Red</t>
        </is>
      </c>
    </row>
    <row r="25" ht="45" customHeight="1" s="33">
      <c r="B25" s="43" t="inlineStr">
        <is>
          <t>Green</t>
        </is>
      </c>
      <c r="C25" s="2" t="inlineStr">
        <is>
          <t>Healthy: closing balance is AT OR ABOVE the threshold (or a favourable variance).</t>
        </is>
      </c>
    </row>
    <row r="26" ht="30" customHeight="1" s="33"/>
    <row r="27" ht="30" customHeight="1" s="33">
      <c r="B27" s="42" t="inlineStr">
        <is>
          <t>4.  Step-by-step</t>
        </is>
      </c>
    </row>
    <row r="28" ht="30" customHeight="1" s="33">
      <c r="B28" s="43" t="inlineStr">
        <is>
          <t>Step 1</t>
        </is>
      </c>
      <c r="C28" s="2" t="inlineStr">
        <is>
          <t>On BankAccounts, enter each account's real balance (the total becomes the Opening Balance). Then on Assumptions set your Minimum Threshold - the cash floor you never want to cross.</t>
        </is>
      </c>
    </row>
    <row r="29" ht="45" customHeight="1" s="33">
      <c r="B29" s="43" t="inlineStr">
        <is>
          <t>Step 2</t>
        </is>
      </c>
      <c r="C29" s="2" t="inlineStr">
        <is>
          <t>In AR_Aging, list outstanding customer invoices and put each into its expected Collection Week.</t>
        </is>
      </c>
    </row>
    <row r="30">
      <c r="B30" s="43" t="inlineStr">
        <is>
          <t>Step 3</t>
        </is>
      </c>
      <c r="C30" s="2" t="inlineStr">
        <is>
          <t>In AP_Aging, list outstanding bills and put each into its Payment Week; in CAPEX_Schedule list any one-time / capital items and their week.</t>
        </is>
      </c>
    </row>
    <row r="31" ht="22" customHeight="1" s="33">
      <c r="B31" s="43" t="inlineStr">
        <is>
          <t>Step 4</t>
        </is>
      </c>
    </row>
    <row r="32" ht="30" customHeight="1" s="33">
      <c r="B32" s="43" t="inlineStr">
        <is>
          <t>Step 5</t>
        </is>
      </c>
      <c r="C32" s="2" t="inlineStr">
        <is>
          <t>Read the Closing Balance - Base row. Any week shaded RED is below your threshold; the Alert row spells it out. The chart shows the trajectory and where it crosses the red threshold line.</t>
        </is>
      </c>
    </row>
    <row r="33" ht="30" customHeight="1" s="33"/>
    <row r="34">
      <c r="B34" s="42" t="inlineStr">
        <is>
          <t>5.  Running scenarios</t>
        </is>
      </c>
    </row>
    <row r="35" ht="22" customHeight="1" s="33">
      <c r="B35" s="43" t="inlineStr">
        <is>
          <t>Base vs. Downside</t>
        </is>
      </c>
    </row>
    <row r="36" ht="45" customHeight="1" s="33">
      <c r="B36" s="43" t="inlineStr">
        <is>
          <t>Stress test</t>
        </is>
      </c>
      <c r="C36" s="2" t="inlineStr">
        <is>
          <t>Lower the Downside rate, or push AR collection weeks later, to answer 'how much runway do we have if collections slip?'</t>
        </is>
      </c>
    </row>
    <row r="37" ht="30" customHeight="1" s="33"/>
    <row r="38">
      <c r="B38" s="42" t="inlineStr">
        <is>
          <t>6.  Variance routine (weekly)</t>
        </is>
      </c>
    </row>
    <row r="39" ht="22" customHeight="1" s="33">
      <c r="B39" s="43" t="inlineStr">
        <is>
          <t>How</t>
        </is>
      </c>
    </row>
    <row r="40" ht="30" customHeight="1" s="33">
      <c r="B40" s="43" t="inlineStr">
        <is>
          <t>Reading it</t>
        </is>
      </c>
      <c r="C40" s="2" t="inlineStr">
        <is>
          <t>Green = better than forecast, Red = worse. This builds the management habit of 'what happened, and why' every week.</t>
        </is>
      </c>
    </row>
    <row r="41" ht="15" customHeight="1" s="33"/>
    <row r="42" ht="45" customHeight="1" s="33">
      <c r="B42" s="42" t="inlineStr">
        <is>
          <t>7.  Good habits</t>
        </is>
      </c>
    </row>
    <row r="43">
      <c r="B43" s="43" t="inlineStr">
        <is>
          <t>Don't break it</t>
        </is>
      </c>
      <c r="C43" s="2" t="inlineStr">
        <is>
          <t>Only ever type into blue cells. To add invoices/bills, insert rows inside the AR_Aging / AP_Aging tables - formulas extend automatically.</t>
        </is>
      </c>
    </row>
    <row r="44">
      <c r="B44" s="43" t="inlineStr">
        <is>
          <t>Re-open in Excel</t>
        </is>
      </c>
      <c r="C44" s="2" t="inlineStr">
        <is>
          <t>Formulas recalculate automatically when you open the file in Microsoft Excel.</t>
        </is>
      </c>
    </row>
    <row r="45">
      <c r="B45" s="43" t="inlineStr">
        <is>
          <t>What the rates mean</t>
        </is>
      </c>
      <c r="C45" s="30" t="inlineStr">
        <is>
          <t>The uncollected share of AR (e.g. 15% at an 85% Base rate) is treated as NOT received within the 13 weeks - a deliberately conservative view. Likewise, any AP share left unpaid (Payment Rate below 100%) is assumed still owed after week 13, not cancelled.</t>
        </is>
      </c>
    </row>
    <row r="46">
      <c r="B46" s="43" t="inlineStr">
        <is>
          <t>Avoid double counting</t>
        </is>
      </c>
      <c r="C46" s="31" t="inlineStr">
        <is>
          <t>AP_Aging is only for bills you already owe today. Future recurring costs (next months' payroll, rent, subscriptions) belong in the Fixed Expenses row on CashFlow_13Weeks - never in both places.</t>
        </is>
      </c>
    </row>
    <row r="48">
      <c r="A48" s="38" t="n"/>
      <c r="B48" s="44" t="inlineStr">
        <is>
          <t>Built by GrowthCFO</t>
        </is>
      </c>
      <c r="C48" s="38" t="n"/>
    </row>
    <row r="49" ht="40" customHeight="1" s="33">
      <c r="A49" s="38" t="n"/>
      <c r="B49" s="45" t="inlineStr">
        <is>
          <t>This is the tool I build first in every business I step into. If the forecast keeps turning amber, the problem sits upstream of the spreadsheet. That's the conversation I'm for.</t>
        </is>
      </c>
    </row>
    <row r="50">
      <c r="A50" s="38" t="n"/>
      <c r="B50" s="46" t="inlineStr">
        <is>
          <t>Book a free leak review  →</t>
        </is>
      </c>
      <c r="C50" s="38" t="n"/>
    </row>
    <row r="51">
      <c r="A51" s="38" t="n"/>
      <c r="B51" s="46" t="inlineStr">
        <is>
          <t>Take the 2-minute Profit Leak Scan  →</t>
        </is>
      </c>
      <c r="C51" s="38" t="n"/>
    </row>
    <row r="52">
      <c r="A52" s="38" t="n"/>
      <c r="B52" s="46" t="inlineStr">
        <is>
          <t>WhatsApp me directly  →</t>
        </is>
      </c>
      <c r="C52" s="38" t="n"/>
    </row>
    <row r="53">
      <c r="A53" s="38" t="n"/>
      <c r="B53" s="47" t="inlineStr">
        <is>
          <t>www.growthcfo.co.za  ·  ariel@growthcfo.co.za</t>
        </is>
      </c>
      <c r="C53" s="38" t="n"/>
    </row>
  </sheetData>
  <mergeCells count="10">
    <mergeCell ref="B39:C39"/>
    <mergeCell ref="B24:C24"/>
    <mergeCell ref="B2:C2"/>
    <mergeCell ref="B49:C49"/>
    <mergeCell ref="B31:C31"/>
    <mergeCell ref="B17:C17"/>
    <mergeCell ref="B1:C1"/>
    <mergeCell ref="B8:C8"/>
    <mergeCell ref="B35:C35"/>
    <mergeCell ref="B4:C4"/>
  </mergeCells>
  <hyperlinks>
    <hyperlink xmlns:r="http://schemas.openxmlformats.org/officeDocument/2006/relationships" ref="B2" r:id="rId1"/>
    <hyperlink xmlns:r="http://schemas.openxmlformats.org/officeDocument/2006/relationships" ref="B50" r:id="rId2"/>
    <hyperlink xmlns:r="http://schemas.openxmlformats.org/officeDocument/2006/relationships" ref="B51" r:id="rId3"/>
    <hyperlink xmlns:r="http://schemas.openxmlformats.org/officeDocument/2006/relationships" ref="B52" r:id="rId4"/>
  </hyperlinks>
  <pageMargins left="0.75" right="0.75" top="1" bottom="1" header="0.5" footer="0.5"/>
  <headerFooter>
    <oddHeader/>
    <oddFooter>&amp;C&amp;8 GrowthCFO  ·  www.growthcfo.co.za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tabColor rgb="001B3A2D"/>
    <outlinePr summaryBelow="1" summaryRight="1"/>
    <pageSetUpPr/>
  </sheetPr>
  <dimension ref="A1:E5"/>
  <sheetViews>
    <sheetView workbookViewId="0">
      <selection activeCell="D16" sqref="D16"/>
    </sheetView>
  </sheetViews>
  <sheetFormatPr baseColWidth="10" defaultColWidth="8.83203125" defaultRowHeight="15"/>
  <cols>
    <col width="19" bestFit="1" customWidth="1" style="33" min="1" max="1"/>
    <col width="13.1640625" bestFit="1" customWidth="1" style="33" min="2" max="2"/>
    <col width="10.83203125" bestFit="1" customWidth="1" style="33" min="3" max="3"/>
    <col width="28.6640625" bestFit="1" customWidth="1" style="33" min="4" max="4"/>
    <col width="18.6640625" customWidth="1" style="33" min="5" max="5"/>
  </cols>
  <sheetData>
    <row r="1" ht="16" customHeight="1" s="33">
      <c r="A1" s="48" t="inlineStr">
        <is>
          <t>Account</t>
        </is>
      </c>
      <c r="B1" s="48" t="inlineStr">
        <is>
          <t>Bank</t>
        </is>
      </c>
      <c r="C1" s="48" t="inlineStr">
        <is>
          <t>Type</t>
        </is>
      </c>
      <c r="D1" s="48" t="inlineStr">
        <is>
          <t>Opening Balance (ZAR)</t>
        </is>
      </c>
      <c r="E1" s="48" t="inlineStr">
        <is>
          <t>Notes</t>
        </is>
      </c>
    </row>
    <row r="2">
      <c r="A2" s="4" t="inlineStr">
        <is>
          <t>Main Current Account</t>
        </is>
      </c>
      <c r="B2" s="4" t="inlineStr">
        <is>
          <t>FNB</t>
        </is>
      </c>
      <c r="C2" s="4" t="inlineStr">
        <is>
          <t>Current</t>
        </is>
      </c>
      <c r="D2" s="5" t="n">
        <v>220000</v>
      </c>
      <c r="E2" s="4" t="n"/>
    </row>
    <row r="3">
      <c r="A3" s="4" t="inlineStr">
        <is>
          <t>Call / Savings</t>
        </is>
      </c>
      <c r="B3" s="4" t="inlineStr">
        <is>
          <t>Investec</t>
        </is>
      </c>
      <c r="C3" s="4" t="inlineStr">
        <is>
          <t>Savings</t>
        </is>
      </c>
      <c r="D3" s="5" t="n">
        <v>80000</v>
      </c>
      <c r="E3" s="4" t="n"/>
    </row>
    <row r="4">
      <c r="A4" s="4" t="inlineStr">
        <is>
          <t>Forex / USD Account</t>
        </is>
      </c>
      <c r="B4" s="4" t="inlineStr">
        <is>
          <t>Standard Bank</t>
        </is>
      </c>
      <c r="C4" s="4" t="inlineStr">
        <is>
          <t>FCA</t>
        </is>
      </c>
      <c r="D4" s="5" t="n">
        <v>20000</v>
      </c>
      <c r="E4" s="4" t="inlineStr">
        <is>
          <t>Rand equivalent</t>
        </is>
      </c>
    </row>
    <row r="5">
      <c r="A5" s="6" t="inlineStr">
        <is>
          <t>Total Cash on Hand</t>
        </is>
      </c>
      <c r="D5" s="7">
        <f>SUM(tblBank[Opening Balance (ZAR)])</f>
        <v/>
      </c>
    </row>
  </sheetData>
  <pageMargins left="0.75" right="0.75" top="1" bottom="1" header="0.5" footer="0.5"/>
  <headerFooter>
    <oddHeader/>
    <oddFooter>&amp;C&amp;8 GrowthCFO  ·  www.growthcfo.co.za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tabColor rgb="001B3A2D"/>
    <outlinePr summaryBelow="1" summaryRight="1"/>
    <pageSetUpPr/>
  </sheetPr>
  <dimension ref="A1:C8"/>
  <sheetViews>
    <sheetView workbookViewId="0">
      <selection activeCell="B8" sqref="B8"/>
    </sheetView>
  </sheetViews>
  <sheetFormatPr baseColWidth="10" defaultColWidth="8.83203125" defaultRowHeight="15"/>
  <cols>
    <col width="37.1640625" customWidth="1" style="33" min="1" max="1"/>
    <col width="25.83203125" customWidth="1" style="33" min="2" max="2"/>
    <col width="42" customWidth="1" style="33" min="3" max="3"/>
  </cols>
  <sheetData>
    <row r="1" ht="16" customHeight="1" s="33">
      <c r="A1" s="48" t="inlineStr">
        <is>
          <t>Parameter</t>
        </is>
      </c>
      <c r="B1" s="48" t="inlineStr">
        <is>
          <t>Value</t>
        </is>
      </c>
      <c r="C1" s="48" t="inlineStr">
        <is>
          <t>Notes</t>
        </is>
      </c>
    </row>
    <row r="2">
      <c r="A2" s="8" t="inlineStr">
        <is>
          <t>Opening Balance (ZAR)</t>
        </is>
      </c>
      <c r="B2" s="9">
        <f>SUM(tblBank[Opening Balance (ZAR)])</f>
        <v/>
      </c>
      <c r="C2" s="21" t="inlineStr">
        <is>
          <t>total of all accounts on BankAccounts sheet</t>
        </is>
      </c>
    </row>
    <row r="3">
      <c r="A3" s="8" t="inlineStr">
        <is>
          <t>Minimum Threshold (ZAR)</t>
        </is>
      </c>
      <c r="B3" s="5" t="n">
        <v>50000</v>
      </c>
      <c r="C3" s="10" t="inlineStr">
        <is>
          <t>Red alert line - the cash floor</t>
        </is>
      </c>
    </row>
    <row r="4">
      <c r="A4" s="8" t="inlineStr">
        <is>
          <t>Collection Rate - Base</t>
        </is>
      </c>
      <c r="B4" s="11" t="n">
        <v>0.85</v>
      </c>
      <c r="C4" s="10" t="inlineStr">
        <is>
          <t>Share of AR collected on time</t>
        </is>
      </c>
    </row>
    <row r="5">
      <c r="A5" s="8" t="inlineStr">
        <is>
          <t>Collection Rate - Downside</t>
        </is>
      </c>
      <c r="B5" s="11" t="n">
        <v>0.7</v>
      </c>
      <c r="C5" s="10" t="inlineStr">
        <is>
          <t>Stress scenario</t>
        </is>
      </c>
    </row>
    <row r="6">
      <c r="A6" s="8" t="inlineStr">
        <is>
          <t>Payment Rate (AP)</t>
        </is>
      </c>
      <c r="B6" s="11" t="n">
        <v>1</v>
      </c>
      <c r="C6" s="10" t="inlineStr">
        <is>
          <t>Share of AP actually paid in its week</t>
        </is>
      </c>
    </row>
    <row r="7">
      <c r="A7" s="8" t="inlineStr">
        <is>
          <t>Start Date</t>
        </is>
      </c>
      <c r="B7" s="12" t="n">
        <v>46199</v>
      </c>
      <c r="C7" s="10" t="inlineStr">
        <is>
          <t>Report 'as of' date</t>
        </is>
      </c>
    </row>
    <row r="8">
      <c r="A8" s="8" t="inlineStr">
        <is>
          <t>Number of Weeks</t>
        </is>
      </c>
      <c r="B8" s="13" t="n">
        <v>13</v>
      </c>
      <c r="C8" s="10" t="inlineStr">
        <is>
          <t>Model horizon (fixed at 13 weeks in this template)</t>
        </is>
      </c>
    </row>
  </sheetData>
  <pageMargins left="0.75" right="0.75" top="1" bottom="1" header="0.5" footer="0.5"/>
  <headerFooter>
    <oddHeader/>
    <oddFooter>&amp;C&amp;8 GrowthCFO  ·  www.growthcfo.co.za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tabColor rgb="001B3A2D"/>
    <outlinePr summaryBelow="1" summaryRight="1"/>
    <pageSetUpPr/>
  </sheetPr>
  <dimension ref="A1:E11"/>
  <sheetViews>
    <sheetView workbookViewId="0">
      <selection activeCell="B14" sqref="B14"/>
    </sheetView>
  </sheetViews>
  <sheetFormatPr baseColWidth="10" defaultColWidth="8.83203125" defaultRowHeight="15"/>
  <cols>
    <col width="17.1640625" bestFit="1" customWidth="1" style="33" min="1" max="1"/>
    <col width="14.6640625" bestFit="1" customWidth="1" style="33" min="2" max="2"/>
    <col width="25.6640625" bestFit="1" customWidth="1" style="33" min="3" max="3"/>
    <col width="24.1640625" bestFit="1" customWidth="1" style="33" min="4" max="4"/>
    <col width="11.83203125" bestFit="1" customWidth="1" style="33" min="5" max="5"/>
  </cols>
  <sheetData>
    <row r="1" ht="16" customHeight="1" s="33">
      <c r="A1" s="48" t="inlineStr">
        <is>
          <t>Customer</t>
        </is>
      </c>
      <c r="B1" s="48" t="inlineStr">
        <is>
          <t>Invoice #</t>
        </is>
      </c>
      <c r="C1" s="48" t="inlineStr">
        <is>
          <t>Open Balance (ZAR)</t>
        </is>
      </c>
      <c r="D1" s="48" t="inlineStr">
        <is>
          <t>Collection Week (t)</t>
        </is>
      </c>
      <c r="E1" s="48" t="inlineStr">
        <is>
          <t>Notes</t>
        </is>
      </c>
    </row>
    <row r="2">
      <c r="A2" s="4" t="inlineStr">
        <is>
          <t>Alpha Technologies</t>
        </is>
      </c>
      <c r="B2" s="4" t="inlineStr">
        <is>
          <t>INV-001</t>
        </is>
      </c>
      <c r="C2" s="14" t="n">
        <v>110000</v>
      </c>
      <c r="D2" s="15" t="n">
        <v>4</v>
      </c>
      <c r="E2" s="4" t="n"/>
    </row>
    <row r="3">
      <c r="A3" s="4" t="inlineStr">
        <is>
          <t>Beta Media</t>
        </is>
      </c>
      <c r="B3" s="4" t="inlineStr">
        <is>
          <t>INV-002</t>
        </is>
      </c>
      <c r="C3" s="14" t="n">
        <v>50000</v>
      </c>
      <c r="D3" s="15" t="n">
        <v>3</v>
      </c>
      <c r="E3" s="4" t="n"/>
    </row>
    <row r="4">
      <c r="A4" s="4" t="inlineStr">
        <is>
          <t>Gamma Exports</t>
        </is>
      </c>
      <c r="B4" s="4" t="inlineStr">
        <is>
          <t>INV-003</t>
        </is>
      </c>
      <c r="C4" s="14" t="n">
        <v>78000</v>
      </c>
      <c r="D4" s="15" t="n">
        <v>3</v>
      </c>
      <c r="E4" s="4" t="n"/>
    </row>
    <row r="5">
      <c r="A5" s="4" t="inlineStr">
        <is>
          <t>Delta Pharma</t>
        </is>
      </c>
      <c r="B5" s="4" t="inlineStr">
        <is>
          <t>INV-004</t>
        </is>
      </c>
      <c r="C5" s="14" t="n">
        <v>36000</v>
      </c>
      <c r="D5" s="15" t="n">
        <v>5</v>
      </c>
      <c r="E5" s="4" t="n"/>
    </row>
    <row r="6">
      <c r="A6" s="4" t="inlineStr">
        <is>
          <t>Epsilon Logistics</t>
        </is>
      </c>
      <c r="B6" s="4" t="inlineStr">
        <is>
          <t>INV-005</t>
        </is>
      </c>
      <c r="C6" s="14" t="n">
        <v>95000</v>
      </c>
      <c r="D6" s="15" t="n">
        <v>2</v>
      </c>
      <c r="E6" s="4" t="n"/>
    </row>
    <row r="7">
      <c r="A7" s="4" t="inlineStr">
        <is>
          <t>Zeta Manufacturing</t>
        </is>
      </c>
      <c r="B7" s="4" t="inlineStr">
        <is>
          <t>INV-006</t>
        </is>
      </c>
      <c r="C7" s="14" t="n">
        <v>42000</v>
      </c>
      <c r="D7" s="15" t="n">
        <v>6</v>
      </c>
      <c r="E7" s="4" t="n"/>
    </row>
    <row r="8">
      <c r="A8" s="4" t="inlineStr">
        <is>
          <t>Eta Services</t>
        </is>
      </c>
      <c r="B8" s="4" t="inlineStr">
        <is>
          <t>INV-007</t>
        </is>
      </c>
      <c r="C8" s="14" t="n">
        <v>67000</v>
      </c>
      <c r="D8" s="15" t="n">
        <v>1</v>
      </c>
      <c r="E8" s="4" t="n"/>
    </row>
    <row r="9">
      <c r="A9" s="4" t="inlineStr">
        <is>
          <t>Theta Fintech</t>
        </is>
      </c>
      <c r="B9" s="4" t="inlineStr">
        <is>
          <t>INV-008</t>
        </is>
      </c>
      <c r="C9" s="14" t="n">
        <v>28000</v>
      </c>
      <c r="D9" s="15" t="n">
        <v>7</v>
      </c>
      <c r="E9" s="4" t="n"/>
    </row>
    <row r="10">
      <c r="A10" s="6" t="inlineStr">
        <is>
          <t>Total AR Balance</t>
        </is>
      </c>
      <c r="C10" s="7">
        <f>SUM(tblAR[Open Balance (ZAR)])</f>
        <v/>
      </c>
    </row>
    <row r="11">
      <c r="A11" s="28" t="inlineStr">
        <is>
          <t>Check - AR not scheduled in weeks 1-13</t>
        </is>
      </c>
      <c r="C11" s="29">
        <f>C10-SUMIFS(tblAR[Open Balance (ZAR)],tblAR[Collection Week (t)],"&gt;=1",tblAR[Collection Week (t)],"&lt;=13")</f>
        <v/>
      </c>
      <c r="E11" s="28" t="inlineStr">
        <is>
          <t>Should be R 0 - anything here is missing from the forecast</t>
        </is>
      </c>
    </row>
  </sheetData>
  <dataValidations count="1">
    <dataValidation sqref="D2:D9" showDropDown="0" showInputMessage="1" showErrorMessage="1" allowBlank="1" errorTitle="Invalid week" error="Week must be a whole number from 1 to 13. Items outside weeks 1-13 are not picked up by the forecast." type="whole">
      <formula1>1</formula1>
      <formula2>13</formula2>
    </dataValidation>
  </dataValidations>
  <pageMargins left="0.75" right="0.75" top="1" bottom="1" header="0.5" footer="0.5"/>
  <headerFooter>
    <oddHeader/>
    <oddFooter>&amp;C&amp;8 GrowthCFO  ·  www.growthcfo.co.za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tabColor rgb="001B3A2D"/>
    <outlinePr summaryBelow="1" summaryRight="1"/>
    <pageSetUpPr/>
  </sheetPr>
  <dimension ref="A1:F9"/>
  <sheetViews>
    <sheetView workbookViewId="0">
      <selection activeCell="E18" sqref="E18"/>
    </sheetView>
  </sheetViews>
  <sheetFormatPr baseColWidth="10" defaultColWidth="8.83203125" defaultRowHeight="15"/>
  <cols>
    <col width="20" customWidth="1" style="33" min="1" max="1"/>
    <col width="12" customWidth="1" style="33" min="2" max="2"/>
    <col width="18" customWidth="1" style="33" min="3" max="4"/>
    <col width="21" customWidth="1" style="33" min="5" max="5"/>
    <col width="25.83203125" customWidth="1" style="33" min="6" max="6"/>
  </cols>
  <sheetData>
    <row r="1" ht="16" customHeight="1" s="33">
      <c r="A1" s="48" t="inlineStr">
        <is>
          <t>Vendor</t>
        </is>
      </c>
      <c r="B1" s="48" t="inlineStr">
        <is>
          <t>Invoice #</t>
        </is>
      </c>
      <c r="C1" s="48" t="inlineStr">
        <is>
          <t>Amount Due (ZAR)</t>
        </is>
      </c>
      <c r="D1" s="48" t="inlineStr">
        <is>
          <t>Payment Week (t)</t>
        </is>
      </c>
      <c r="E1" s="48" t="inlineStr">
        <is>
          <t>Critical (Y/N)</t>
        </is>
      </c>
      <c r="F1" s="48" t="inlineStr">
        <is>
          <t>Notes</t>
        </is>
      </c>
    </row>
    <row r="2">
      <c r="A2" s="4" t="inlineStr">
        <is>
          <t>Global Supply</t>
        </is>
      </c>
      <c r="B2" s="4" t="inlineStr">
        <is>
          <t>AP-001</t>
        </is>
      </c>
      <c r="C2" s="14" t="n">
        <v>28000</v>
      </c>
      <c r="D2" s="15" t="n">
        <v>1</v>
      </c>
      <c r="E2" s="16" t="inlineStr">
        <is>
          <t>Y</t>
        </is>
      </c>
      <c r="F2" s="4" t="n"/>
    </row>
    <row r="3">
      <c r="A3" s="4" t="inlineStr">
        <is>
          <t>Techno Materials</t>
        </is>
      </c>
      <c r="B3" s="4" t="inlineStr">
        <is>
          <t>AP-002</t>
        </is>
      </c>
      <c r="C3" s="14" t="n">
        <v>14500</v>
      </c>
      <c r="D3" s="15" t="n">
        <v>2</v>
      </c>
      <c r="E3" s="16" t="inlineStr">
        <is>
          <t>N</t>
        </is>
      </c>
      <c r="F3" s="4" t="n"/>
    </row>
    <row r="4">
      <c r="A4" s="4" t="inlineStr">
        <is>
          <t>Auto Parts</t>
        </is>
      </c>
      <c r="B4" s="4" t="inlineStr">
        <is>
          <t>AP-003</t>
        </is>
      </c>
      <c r="C4" s="14" t="n">
        <v>35000</v>
      </c>
      <c r="D4" s="15" t="n">
        <v>3</v>
      </c>
      <c r="E4" s="16" t="inlineStr">
        <is>
          <t>Y</t>
        </is>
      </c>
      <c r="F4" s="4" t="n"/>
    </row>
    <row r="5">
      <c r="A5" s="4" t="inlineStr">
        <is>
          <t>Oracle License</t>
        </is>
      </c>
      <c r="B5" s="4" t="inlineStr">
        <is>
          <t>AP-004</t>
        </is>
      </c>
      <c r="C5" s="14" t="n">
        <v>18000</v>
      </c>
      <c r="D5" s="15" t="n">
        <v>4</v>
      </c>
      <c r="E5" s="16" t="inlineStr">
        <is>
          <t>N</t>
        </is>
      </c>
      <c r="F5" s="4" t="n"/>
    </row>
    <row r="6">
      <c r="A6" s="4" t="inlineStr">
        <is>
          <t>Staff Salaries</t>
        </is>
      </c>
      <c r="B6" s="4" t="inlineStr">
        <is>
          <t>AP-005</t>
        </is>
      </c>
      <c r="C6" s="14" t="n">
        <v>85000</v>
      </c>
      <c r="D6" s="15" t="n">
        <v>1</v>
      </c>
      <c r="E6" s="16" t="inlineStr">
        <is>
          <t>Y</t>
        </is>
      </c>
      <c r="F6" s="4" t="inlineStr">
        <is>
          <t>Monthly fixed</t>
        </is>
      </c>
    </row>
    <row r="7">
      <c r="A7" s="4" t="inlineStr">
        <is>
          <t>Office Rent</t>
        </is>
      </c>
      <c r="B7" s="4" t="inlineStr">
        <is>
          <t>AP-006</t>
        </is>
      </c>
      <c r="C7" s="14" t="n">
        <v>22000</v>
      </c>
      <c r="D7" s="15" t="n">
        <v>2</v>
      </c>
      <c r="E7" s="16" t="inlineStr">
        <is>
          <t>N</t>
        </is>
      </c>
      <c r="F7" s="4" t="inlineStr">
        <is>
          <t>Monthly fixed</t>
        </is>
      </c>
    </row>
    <row r="8">
      <c r="A8" s="6" t="inlineStr">
        <is>
          <t>Total AP Balance</t>
        </is>
      </c>
      <c r="C8" s="7">
        <f>SUM(tblAP[Amount Due (ZAR)])</f>
        <v/>
      </c>
    </row>
    <row r="9">
      <c r="A9" s="28" t="inlineStr">
        <is>
          <t>Check - AP not scheduled in weeks 1-13</t>
        </is>
      </c>
      <c r="C9" s="29">
        <f>C8-SUMIFS(tblAP[Amount Due (ZAR)],tblAP[Payment Week (t)],"&gt;=1",tblAP[Payment Week (t)],"&lt;=13")</f>
        <v/>
      </c>
      <c r="F9" s="28" t="inlineStr">
        <is>
          <t>Should be R 0 - anything here is missing from the forecast</t>
        </is>
      </c>
    </row>
  </sheetData>
  <dataValidations count="1">
    <dataValidation sqref="D2:D7" showDropDown="0" showInputMessage="1" showErrorMessage="1" allowBlank="1" errorTitle="Invalid week" error="Week must be a whole number from 1 to 13. Items outside weeks 1-13 are not picked up by the forecast." type="whole">
      <formula1>1</formula1>
      <formula2>13</formula2>
    </dataValidation>
  </dataValidations>
  <pageMargins left="0.75" right="0.75" top="1" bottom="1" header="0.5" footer="0.5"/>
  <headerFooter>
    <oddHeader/>
    <oddFooter>&amp;C&amp;8 GrowthCFO  ·  www.growthcfo.co.za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>
    <tabColor rgb="001B3A2D"/>
    <outlinePr summaryBelow="1" summaryRight="1"/>
    <pageSetUpPr/>
  </sheetPr>
  <dimension ref="A1:E5"/>
  <sheetViews>
    <sheetView workbookViewId="0">
      <selection activeCell="A1" sqref="A1"/>
    </sheetView>
  </sheetViews>
  <sheetFormatPr baseColWidth="10" defaultColWidth="8.83203125" defaultRowHeight="15"/>
  <cols>
    <col width="26" customWidth="1" style="33" min="1" max="1"/>
    <col width="14" customWidth="1" style="33" min="2" max="2"/>
    <col width="16" customWidth="1" style="33" min="3" max="3"/>
    <col width="18" customWidth="1" style="33" min="4" max="4"/>
    <col width="20" customWidth="1" style="33" min="5" max="5"/>
  </cols>
  <sheetData>
    <row r="1" ht="16" customHeight="1" s="33">
      <c r="A1" s="48" t="inlineStr">
        <is>
          <t>Item</t>
        </is>
      </c>
      <c r="B1" s="48" t="inlineStr">
        <is>
          <t>Category</t>
        </is>
      </c>
      <c r="C1" s="48" t="inlineStr">
        <is>
          <t>Amount (ZAR)</t>
        </is>
      </c>
      <c r="D1" s="48" t="inlineStr">
        <is>
          <t>Payment Week (t)</t>
        </is>
      </c>
      <c r="E1" s="48" t="inlineStr">
        <is>
          <t>Notes</t>
        </is>
      </c>
    </row>
    <row r="2">
      <c r="A2" s="4" t="inlineStr">
        <is>
          <t>New Server Equipment</t>
        </is>
      </c>
      <c r="B2" s="4" t="inlineStr">
        <is>
          <t>IT Hardware</t>
        </is>
      </c>
      <c r="C2" s="14" t="n">
        <v>50000</v>
      </c>
      <c r="D2" s="15" t="n">
        <v>5</v>
      </c>
      <c r="E2" s="4" t="n"/>
    </row>
    <row r="3">
      <c r="A3" s="4" t="inlineStr">
        <is>
          <t>Delivery Vehicle Deposit</t>
        </is>
      </c>
      <c r="B3" s="4" t="inlineStr">
        <is>
          <t>Vehicles</t>
        </is>
      </c>
      <c r="C3" s="14" t="n">
        <v>35000</v>
      </c>
      <c r="D3" s="15" t="n">
        <v>9</v>
      </c>
      <c r="E3" s="4" t="n"/>
    </row>
    <row r="4">
      <c r="A4" s="6" t="inlineStr">
        <is>
          <t>Total CAPEX / One-Time</t>
        </is>
      </c>
      <c r="C4" s="7">
        <f>SUM(tblCapex[Amount (ZAR)])</f>
        <v/>
      </c>
    </row>
    <row r="5">
      <c r="A5" s="28" t="inlineStr">
        <is>
          <t>Check - CAPEX not scheduled in weeks 1-13</t>
        </is>
      </c>
      <c r="C5" s="29">
        <f>C4-SUMIFS(tblCapex[Amount (ZAR)],tblCapex[Payment Week (t)],"&gt;=1",tblCapex[Payment Week (t)],"&lt;=13")</f>
        <v/>
      </c>
      <c r="E5" s="28" t="inlineStr">
        <is>
          <t>Should be R 0 - anything here is missing from the forecast</t>
        </is>
      </c>
    </row>
  </sheetData>
  <dataValidations count="1">
    <dataValidation sqref="D2:D3" showDropDown="0" showInputMessage="1" showErrorMessage="1" allowBlank="1" errorTitle="Invalid week" error="Week must be a whole number from 1 to 13. Items outside weeks 1-13 are not picked up by the forecast." type="whole">
      <formula1>1</formula1>
      <formula2>13</formula2>
    </dataValidation>
  </dataValidations>
  <pageMargins left="0.75" right="0.75" top="1" bottom="1" header="0.5" footer="0.5"/>
  <headerFooter>
    <oddHeader/>
    <oddFooter>&amp;C&amp;8 GrowthCFO  ·  www.growthcfo.co.za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tabColor rgb="001B3A2D"/>
    <outlinePr summaryBelow="1" summaryRight="1"/>
    <pageSetUpPr/>
  </sheetPr>
  <dimension ref="A1:N18"/>
  <sheetViews>
    <sheetView zoomScale="120" zoomScaleNormal="120" workbookViewId="0">
      <pane xSplit="1" ySplit="3" topLeftCell="B4" activePane="bottomRight" state="frozen"/>
      <selection pane="topRight" activeCell="A1" sqref="A1"/>
      <selection pane="bottomLeft" activeCell="A1" sqref="A1"/>
      <selection pane="bottomRight" activeCell="N21" sqref="N21"/>
    </sheetView>
  </sheetViews>
  <sheetFormatPr baseColWidth="10" defaultColWidth="8.83203125" defaultRowHeight="15"/>
  <cols>
    <col width="32" customWidth="1" style="33" min="1" max="1"/>
    <col width="11.5" customWidth="1" style="33" min="2" max="13"/>
    <col width="14" customWidth="1" style="33" min="14" max="14"/>
  </cols>
  <sheetData>
    <row r="1" ht="20" customHeight="1" s="33">
      <c r="A1" s="49" t="inlineStr">
        <is>
          <t>13-Week Cash Flow Forecast (ZAR)</t>
        </is>
      </c>
    </row>
    <row r="3" ht="16" customHeight="1" s="33">
      <c r="A3" s="50" t="inlineStr">
        <is>
          <t>Line Item  /  Week</t>
        </is>
      </c>
      <c r="B3" s="48" t="inlineStr">
        <is>
          <t>W1</t>
        </is>
      </c>
      <c r="C3" s="48" t="inlineStr">
        <is>
          <t>W2</t>
        </is>
      </c>
      <c r="D3" s="48" t="inlineStr">
        <is>
          <t>W3</t>
        </is>
      </c>
      <c r="E3" s="48" t="inlineStr">
        <is>
          <t>W4</t>
        </is>
      </c>
      <c r="F3" s="48" t="inlineStr">
        <is>
          <t>W5</t>
        </is>
      </c>
      <c r="G3" s="48" t="inlineStr">
        <is>
          <t>W6</t>
        </is>
      </c>
      <c r="H3" s="48" t="inlineStr">
        <is>
          <t>W7</t>
        </is>
      </c>
      <c r="I3" s="48" t="inlineStr">
        <is>
          <t>W8</t>
        </is>
      </c>
      <c r="J3" s="48" t="inlineStr">
        <is>
          <t>W9</t>
        </is>
      </c>
      <c r="K3" s="48" t="inlineStr">
        <is>
          <t>W10</t>
        </is>
      </c>
      <c r="L3" s="48" t="inlineStr">
        <is>
          <t>W11</t>
        </is>
      </c>
      <c r="M3" s="48" t="inlineStr">
        <is>
          <t>W12</t>
        </is>
      </c>
      <c r="N3" s="48" t="inlineStr">
        <is>
          <t>W13</t>
        </is>
      </c>
    </row>
    <row r="4">
      <c r="A4" s="26" t="inlineStr">
        <is>
          <t>Week Ending</t>
        </is>
      </c>
      <c r="B4" s="27">
        <f>Assumptions!$B$7+(COLUMN()-1)*7</f>
        <v/>
      </c>
      <c r="C4" s="27">
        <f>Assumptions!$B$7+(COLUMN()-1)*7</f>
        <v/>
      </c>
      <c r="D4" s="27">
        <f>Assumptions!$B$7+(COLUMN()-1)*7</f>
        <v/>
      </c>
      <c r="E4" s="27">
        <f>Assumptions!$B$7+(COLUMN()-1)*7</f>
        <v/>
      </c>
      <c r="F4" s="27">
        <f>Assumptions!$B$7+(COLUMN()-1)*7</f>
        <v/>
      </c>
      <c r="G4" s="27">
        <f>Assumptions!$B$7+(COLUMN()-1)*7</f>
        <v/>
      </c>
      <c r="H4" s="27">
        <f>Assumptions!$B$7+(COLUMN()-1)*7</f>
        <v/>
      </c>
      <c r="I4" s="27">
        <f>Assumptions!$B$7+(COLUMN()-1)*7</f>
        <v/>
      </c>
      <c r="J4" s="27">
        <f>Assumptions!$B$7+(COLUMN()-1)*7</f>
        <v/>
      </c>
      <c r="K4" s="27">
        <f>Assumptions!$B$7+(COLUMN()-1)*7</f>
        <v/>
      </c>
      <c r="L4" s="27">
        <f>Assumptions!$B$7+(COLUMN()-1)*7</f>
        <v/>
      </c>
      <c r="M4" s="27">
        <f>Assumptions!$B$7+(COLUMN()-1)*7</f>
        <v/>
      </c>
      <c r="N4" s="27">
        <f>Assumptions!$B$7+(COLUMN()-1)*7</f>
        <v/>
      </c>
    </row>
    <row r="5" ht="25" customHeight="1" s="33">
      <c r="A5" s="4" t="inlineStr">
        <is>
          <t>Opening Balance (ZAR)</t>
        </is>
      </c>
      <c r="B5" s="14">
        <f>Assumptions!$B$2</f>
        <v/>
      </c>
      <c r="C5" s="14">
        <f>B14</f>
        <v/>
      </c>
      <c r="D5" s="14">
        <f>C14</f>
        <v/>
      </c>
      <c r="E5" s="14">
        <f>D14</f>
        <v/>
      </c>
      <c r="F5" s="14">
        <f>E14</f>
        <v/>
      </c>
      <c r="G5" s="14">
        <f>F14</f>
        <v/>
      </c>
      <c r="H5" s="14">
        <f>G14</f>
        <v/>
      </c>
      <c r="I5" s="14">
        <f>H14</f>
        <v/>
      </c>
      <c r="J5" s="14">
        <f>I14</f>
        <v/>
      </c>
      <c r="K5" s="14">
        <f>J14</f>
        <v/>
      </c>
      <c r="L5" s="14">
        <f>K14</f>
        <v/>
      </c>
      <c r="M5" s="14">
        <f>L14</f>
        <v/>
      </c>
      <c r="N5" s="14">
        <f>M14</f>
        <v/>
      </c>
    </row>
    <row r="6" ht="25" customHeight="1" s="33">
      <c r="A6" s="4" t="inlineStr">
        <is>
          <t>+ AR Collections - Base (ZAR)</t>
        </is>
      </c>
      <c r="B6" s="14">
        <f>SUMIFS(tblAR[Open Balance (ZAR)],tblAR[Collection Week (t)],COLUMN()-1)*Assumptions!$B$4</f>
        <v/>
      </c>
      <c r="C6" s="14">
        <f>SUMIFS(tblAR[Open Balance (ZAR)],tblAR[Collection Week (t)],COLUMN()-1)*Assumptions!$B$4</f>
        <v/>
      </c>
      <c r="D6" s="14">
        <f>SUMIFS(tblAR[Open Balance (ZAR)],tblAR[Collection Week (t)],COLUMN()-1)*Assumptions!$B$4</f>
        <v/>
      </c>
      <c r="E6" s="14">
        <f>SUMIFS(tblAR[Open Balance (ZAR)],tblAR[Collection Week (t)],COLUMN()-1)*Assumptions!$B$4</f>
        <v/>
      </c>
      <c r="F6" s="14">
        <f>SUMIFS(tblAR[Open Balance (ZAR)],tblAR[Collection Week (t)],COLUMN()-1)*Assumptions!$B$4</f>
        <v/>
      </c>
      <c r="G6" s="14">
        <f>SUMIFS(tblAR[Open Balance (ZAR)],tblAR[Collection Week (t)],COLUMN()-1)*Assumptions!$B$4</f>
        <v/>
      </c>
      <c r="H6" s="14">
        <f>SUMIFS(tblAR[Open Balance (ZAR)],tblAR[Collection Week (t)],COLUMN()-1)*Assumptions!$B$4</f>
        <v/>
      </c>
      <c r="I6" s="14">
        <f>SUMIFS(tblAR[Open Balance (ZAR)],tblAR[Collection Week (t)],COLUMN()-1)*Assumptions!$B$4</f>
        <v/>
      </c>
      <c r="J6" s="14">
        <f>SUMIFS(tblAR[Open Balance (ZAR)],tblAR[Collection Week (t)],COLUMN()-1)*Assumptions!$B$4</f>
        <v/>
      </c>
      <c r="K6" s="14">
        <f>SUMIFS(tblAR[Open Balance (ZAR)],tblAR[Collection Week (t)],COLUMN()-1)*Assumptions!$B$4</f>
        <v/>
      </c>
      <c r="L6" s="14">
        <f>SUMIFS(tblAR[Open Balance (ZAR)],tblAR[Collection Week (t)],COLUMN()-1)*Assumptions!$B$4</f>
        <v/>
      </c>
      <c r="M6" s="14">
        <f>SUMIFS(tblAR[Open Balance (ZAR)],tblAR[Collection Week (t)],COLUMN()-1)*Assumptions!$B$4</f>
        <v/>
      </c>
      <c r="N6" s="14">
        <f>SUMIFS(tblAR[Open Balance (ZAR)],tblAR[Collection Week (t)],COLUMN()-1)*Assumptions!$B$4</f>
        <v/>
      </c>
    </row>
    <row r="7" ht="25" customHeight="1" s="33">
      <c r="A7" s="4" t="inlineStr">
        <is>
          <t>+ AR Collections - Downside (ZAR)</t>
        </is>
      </c>
      <c r="B7" s="14">
        <f>SUMIFS(tblAR[Open Balance (ZAR)],tblAR[Collection Week (t)],COLUMN()-1)*Assumptions!$B$5</f>
        <v/>
      </c>
      <c r="C7" s="14">
        <f>SUMIFS(tblAR[Open Balance (ZAR)],tblAR[Collection Week (t)],COLUMN()-1)*Assumptions!$B$5</f>
        <v/>
      </c>
      <c r="D7" s="14">
        <f>SUMIFS(tblAR[Open Balance (ZAR)],tblAR[Collection Week (t)],COLUMN()-1)*Assumptions!$B$5</f>
        <v/>
      </c>
      <c r="E7" s="14">
        <f>SUMIFS(tblAR[Open Balance (ZAR)],tblAR[Collection Week (t)],COLUMN()-1)*Assumptions!$B$5</f>
        <v/>
      </c>
      <c r="F7" s="14">
        <f>SUMIFS(tblAR[Open Balance (ZAR)],tblAR[Collection Week (t)],COLUMN()-1)*Assumptions!$B$5</f>
        <v/>
      </c>
      <c r="G7" s="14">
        <f>SUMIFS(tblAR[Open Balance (ZAR)],tblAR[Collection Week (t)],COLUMN()-1)*Assumptions!$B$5</f>
        <v/>
      </c>
      <c r="H7" s="14">
        <f>SUMIFS(tblAR[Open Balance (ZAR)],tblAR[Collection Week (t)],COLUMN()-1)*Assumptions!$B$5</f>
        <v/>
      </c>
      <c r="I7" s="14">
        <f>SUMIFS(tblAR[Open Balance (ZAR)],tblAR[Collection Week (t)],COLUMN()-1)*Assumptions!$B$5</f>
        <v/>
      </c>
      <c r="J7" s="14">
        <f>SUMIFS(tblAR[Open Balance (ZAR)],tblAR[Collection Week (t)],COLUMN()-1)*Assumptions!$B$5</f>
        <v/>
      </c>
      <c r="K7" s="14">
        <f>SUMIFS(tblAR[Open Balance (ZAR)],tblAR[Collection Week (t)],COLUMN()-1)*Assumptions!$B$5</f>
        <v/>
      </c>
      <c r="L7" s="14">
        <f>SUMIFS(tblAR[Open Balance (ZAR)],tblAR[Collection Week (t)],COLUMN()-1)*Assumptions!$B$5</f>
        <v/>
      </c>
      <c r="M7" s="14">
        <f>SUMIFS(tblAR[Open Balance (ZAR)],tblAR[Collection Week (t)],COLUMN()-1)*Assumptions!$B$5</f>
        <v/>
      </c>
      <c r="N7" s="14">
        <f>SUMIFS(tblAR[Open Balance (ZAR)],tblAR[Collection Week (t)],COLUMN()-1)*Assumptions!$B$5</f>
        <v/>
      </c>
    </row>
    <row r="8" ht="25" customHeight="1" s="33">
      <c r="A8" s="4" t="inlineStr">
        <is>
          <t>+ Other Income (ZAR)</t>
        </is>
      </c>
      <c r="B8" s="5" t="n">
        <v>0</v>
      </c>
      <c r="C8" s="5" t="n">
        <v>0</v>
      </c>
      <c r="D8" s="5" t="n">
        <v>0</v>
      </c>
      <c r="E8" s="5" t="n">
        <v>0</v>
      </c>
      <c r="F8" s="5" t="n">
        <v>0</v>
      </c>
      <c r="G8" s="5" t="n">
        <v>0</v>
      </c>
      <c r="H8" s="5" t="n">
        <v>0</v>
      </c>
      <c r="I8" s="5" t="n">
        <v>0</v>
      </c>
      <c r="J8" s="5" t="n">
        <v>0</v>
      </c>
      <c r="K8" s="5" t="n">
        <v>0</v>
      </c>
      <c r="L8" s="5" t="n">
        <v>0</v>
      </c>
      <c r="M8" s="5" t="n">
        <v>0</v>
      </c>
      <c r="N8" s="5" t="n">
        <v>0</v>
      </c>
    </row>
    <row r="9" ht="25" customHeight="1" s="33">
      <c r="A9" s="18" t="inlineStr">
        <is>
          <t>Total Collections - Base (ZAR)</t>
        </is>
      </c>
      <c r="B9" s="7">
        <f>B6+B8</f>
        <v/>
      </c>
      <c r="C9" s="7">
        <f>C6+C8</f>
        <v/>
      </c>
      <c r="D9" s="7">
        <f>D6+D8</f>
        <v/>
      </c>
      <c r="E9" s="7">
        <f>E6+E8</f>
        <v/>
      </c>
      <c r="F9" s="7">
        <f>F6+F8</f>
        <v/>
      </c>
      <c r="G9" s="7">
        <f>G6+G8</f>
        <v/>
      </c>
      <c r="H9" s="7">
        <f>H6+H8</f>
        <v/>
      </c>
      <c r="I9" s="7">
        <f>I6+I8</f>
        <v/>
      </c>
      <c r="J9" s="7">
        <f>J6+J8</f>
        <v/>
      </c>
      <c r="K9" s="7">
        <f>K6+K8</f>
        <v/>
      </c>
      <c r="L9" s="7">
        <f>L6+L8</f>
        <v/>
      </c>
      <c r="M9" s="7">
        <f>M6+M8</f>
        <v/>
      </c>
      <c r="N9" s="7">
        <f>N6+N8</f>
        <v/>
      </c>
    </row>
    <row r="10" ht="25" customHeight="1" s="33">
      <c r="A10" s="4" t="inlineStr">
        <is>
          <t>- AP Payments (ZAR)</t>
        </is>
      </c>
      <c r="B10" s="14">
        <f>SUMIFS(tblAP[Amount Due (ZAR)],tblAP[Payment Week (t)],COLUMN()-1)*Assumptions!$B$6</f>
        <v/>
      </c>
      <c r="C10" s="14">
        <f>SUMIFS(tblAP[Amount Due (ZAR)],tblAP[Payment Week (t)],COLUMN()-1)*Assumptions!$B$6</f>
        <v/>
      </c>
      <c r="D10" s="14">
        <f>SUMIFS(tblAP[Amount Due (ZAR)],tblAP[Payment Week (t)],COLUMN()-1)*Assumptions!$B$6</f>
        <v/>
      </c>
      <c r="E10" s="14">
        <f>SUMIFS(tblAP[Amount Due (ZAR)],tblAP[Payment Week (t)],COLUMN()-1)*Assumptions!$B$6</f>
        <v/>
      </c>
      <c r="F10" s="14">
        <f>SUMIFS(tblAP[Amount Due (ZAR)],tblAP[Payment Week (t)],COLUMN()-1)*Assumptions!$B$6</f>
        <v/>
      </c>
      <c r="G10" s="14">
        <f>SUMIFS(tblAP[Amount Due (ZAR)],tblAP[Payment Week (t)],COLUMN()-1)*Assumptions!$B$6</f>
        <v/>
      </c>
      <c r="H10" s="14">
        <f>SUMIFS(tblAP[Amount Due (ZAR)],tblAP[Payment Week (t)],COLUMN()-1)*Assumptions!$B$6</f>
        <v/>
      </c>
      <c r="I10" s="14">
        <f>SUMIFS(tblAP[Amount Due (ZAR)],tblAP[Payment Week (t)],COLUMN()-1)*Assumptions!$B$6</f>
        <v/>
      </c>
      <c r="J10" s="14">
        <f>SUMIFS(tblAP[Amount Due (ZAR)],tblAP[Payment Week (t)],COLUMN()-1)*Assumptions!$B$6</f>
        <v/>
      </c>
      <c r="K10" s="14">
        <f>SUMIFS(tblAP[Amount Due (ZAR)],tblAP[Payment Week (t)],COLUMN()-1)*Assumptions!$B$6</f>
        <v/>
      </c>
      <c r="L10" s="14">
        <f>SUMIFS(tblAP[Amount Due (ZAR)],tblAP[Payment Week (t)],COLUMN()-1)*Assumptions!$B$6</f>
        <v/>
      </c>
      <c r="M10" s="14">
        <f>SUMIFS(tblAP[Amount Due (ZAR)],tblAP[Payment Week (t)],COLUMN()-1)*Assumptions!$B$6</f>
        <v/>
      </c>
      <c r="N10" s="14">
        <f>SUMIFS(tblAP[Amount Due (ZAR)],tblAP[Payment Week (t)],COLUMN()-1)*Assumptions!$B$6</f>
        <v/>
      </c>
    </row>
    <row r="11" ht="25" customHeight="1" s="33">
      <c r="A11" s="4" t="inlineStr">
        <is>
          <t>- Fixed Expenses (ZAR)</t>
        </is>
      </c>
      <c r="B11" s="5" t="n">
        <v>40000</v>
      </c>
      <c r="C11" s="5" t="n">
        <v>40000</v>
      </c>
      <c r="D11" s="5" t="n">
        <v>40000</v>
      </c>
      <c r="E11" s="5" t="n">
        <v>40000</v>
      </c>
      <c r="F11" s="5" t="n">
        <v>40000</v>
      </c>
      <c r="G11" s="5" t="n">
        <v>40000</v>
      </c>
      <c r="H11" s="5" t="n">
        <v>40000</v>
      </c>
      <c r="I11" s="5" t="n">
        <v>40000</v>
      </c>
      <c r="J11" s="5" t="n">
        <v>40000</v>
      </c>
      <c r="K11" s="5" t="n">
        <v>40000</v>
      </c>
      <c r="L11" s="5" t="n">
        <v>40000</v>
      </c>
      <c r="M11" s="5" t="n">
        <v>40000</v>
      </c>
      <c r="N11" s="5" t="n">
        <v>40000</v>
      </c>
    </row>
    <row r="12" ht="25" customHeight="1" s="33">
      <c r="A12" s="4" t="inlineStr">
        <is>
          <t>- CAPEX / One-Time (ZAR)</t>
        </is>
      </c>
      <c r="B12" s="14">
        <f>SUMIFS(tblCapex[Amount (ZAR)],tblCapex[Payment Week (t)],COLUMN()-1)</f>
        <v/>
      </c>
      <c r="C12" s="14">
        <f>SUMIFS(tblCapex[Amount (ZAR)],tblCapex[Payment Week (t)],COLUMN()-1)</f>
        <v/>
      </c>
      <c r="D12" s="14">
        <f>SUMIFS(tblCapex[Amount (ZAR)],tblCapex[Payment Week (t)],COLUMN()-1)</f>
        <v/>
      </c>
      <c r="E12" s="14">
        <f>SUMIFS(tblCapex[Amount (ZAR)],tblCapex[Payment Week (t)],COLUMN()-1)</f>
        <v/>
      </c>
      <c r="F12" s="14">
        <f>SUMIFS(tblCapex[Amount (ZAR)],tblCapex[Payment Week (t)],COLUMN()-1)</f>
        <v/>
      </c>
      <c r="G12" s="14">
        <f>SUMIFS(tblCapex[Amount (ZAR)],tblCapex[Payment Week (t)],COLUMN()-1)</f>
        <v/>
      </c>
      <c r="H12" s="14">
        <f>SUMIFS(tblCapex[Amount (ZAR)],tblCapex[Payment Week (t)],COLUMN()-1)</f>
        <v/>
      </c>
      <c r="I12" s="14">
        <f>SUMIFS(tblCapex[Amount (ZAR)],tblCapex[Payment Week (t)],COLUMN()-1)</f>
        <v/>
      </c>
      <c r="J12" s="14">
        <f>SUMIFS(tblCapex[Amount (ZAR)],tblCapex[Payment Week (t)],COLUMN()-1)</f>
        <v/>
      </c>
      <c r="K12" s="14">
        <f>SUMIFS(tblCapex[Amount (ZAR)],tblCapex[Payment Week (t)],COLUMN()-1)</f>
        <v/>
      </c>
      <c r="L12" s="14">
        <f>SUMIFS(tblCapex[Amount (ZAR)],tblCapex[Payment Week (t)],COLUMN()-1)</f>
        <v/>
      </c>
      <c r="M12" s="14">
        <f>SUMIFS(tblCapex[Amount (ZAR)],tblCapex[Payment Week (t)],COLUMN()-1)</f>
        <v/>
      </c>
      <c r="N12" s="14">
        <f>SUMIFS(tblCapex[Amount (ZAR)],tblCapex[Payment Week (t)],COLUMN()-1)</f>
        <v/>
      </c>
    </row>
    <row r="13" ht="25" customHeight="1" s="33">
      <c r="A13" s="18" t="inlineStr">
        <is>
          <t>Total Payments (ZAR)</t>
        </is>
      </c>
      <c r="B13" s="7">
        <f>B10+B11+B12</f>
        <v/>
      </c>
      <c r="C13" s="7">
        <f>C10+C11+C12</f>
        <v/>
      </c>
      <c r="D13" s="7">
        <f>D10+D11+D12</f>
        <v/>
      </c>
      <c r="E13" s="7">
        <f>E10+E11+E12</f>
        <v/>
      </c>
      <c r="F13" s="7">
        <f>F10+F11+F12</f>
        <v/>
      </c>
      <c r="G13" s="7">
        <f>G10+G11+G12</f>
        <v/>
      </c>
      <c r="H13" s="7">
        <f>H10+H11+H12</f>
        <v/>
      </c>
      <c r="I13" s="7">
        <f>I10+I11+I12</f>
        <v/>
      </c>
      <c r="J13" s="7">
        <f>J10+J11+J12</f>
        <v/>
      </c>
      <c r="K13" s="7">
        <f>K10+K11+K12</f>
        <v/>
      </c>
      <c r="L13" s="7">
        <f>L10+L11+L12</f>
        <v/>
      </c>
      <c r="M13" s="7">
        <f>M10+M11+M12</f>
        <v/>
      </c>
      <c r="N13" s="7">
        <f>N10+N11+N12</f>
        <v/>
      </c>
    </row>
    <row r="14" ht="25" customHeight="1" s="33">
      <c r="A14" s="8" t="inlineStr">
        <is>
          <t>Closing Balance - Base (ZAR)</t>
        </is>
      </c>
      <c r="B14" s="25">
        <f>B5+B9-B13</f>
        <v/>
      </c>
      <c r="C14" s="25">
        <f>C5+C9-C13</f>
        <v/>
      </c>
      <c r="D14" s="25">
        <f>D5+D9-D13</f>
        <v/>
      </c>
      <c r="E14" s="25">
        <f>E5+E9-E13</f>
        <v/>
      </c>
      <c r="F14" s="25">
        <f>F5+F9-F13</f>
        <v/>
      </c>
      <c r="G14" s="25">
        <f>G5+G9-G13</f>
        <v/>
      </c>
      <c r="H14" s="25">
        <f>H5+H9-H13</f>
        <v/>
      </c>
      <c r="I14" s="25">
        <f>I5+I9-I13</f>
        <v/>
      </c>
      <c r="J14" s="25">
        <f>J5+J9-J13</f>
        <v/>
      </c>
      <c r="K14" s="25">
        <f>K5+K9-K13</f>
        <v/>
      </c>
      <c r="L14" s="25">
        <f>L5+L9-L13</f>
        <v/>
      </c>
      <c r="M14" s="25">
        <f>M5+M9-M13</f>
        <v/>
      </c>
      <c r="N14" s="25">
        <f>N5+N9-N13</f>
        <v/>
      </c>
    </row>
    <row r="15" ht="25" customHeight="1" s="33">
      <c r="A15" s="8" t="inlineStr">
        <is>
          <t>Closing Balance - Downside (ZAR)</t>
        </is>
      </c>
      <c r="B15" s="19">
        <f>B5+B7+B8-B13</f>
        <v/>
      </c>
      <c r="C15" s="19">
        <f>B15+C7+C8-C13</f>
        <v/>
      </c>
      <c r="D15" s="19">
        <f>C15+D7+D8-D13</f>
        <v/>
      </c>
      <c r="E15" s="19">
        <f>D15+E7+E8-E13</f>
        <v/>
      </c>
      <c r="F15" s="19">
        <f>E15+F7+F8-F13</f>
        <v/>
      </c>
      <c r="G15" s="19">
        <f>F15+G7+G8-G13</f>
        <v/>
      </c>
      <c r="H15" s="19">
        <f>G15+H7+H8-H13</f>
        <v/>
      </c>
      <c r="I15" s="19">
        <f>H15+I7+I8-I13</f>
        <v/>
      </c>
      <c r="J15" s="19">
        <f>I15+J7+J8-J13</f>
        <v/>
      </c>
      <c r="K15" s="19">
        <f>J15+K7+K8-K13</f>
        <v/>
      </c>
      <c r="L15" s="19">
        <f>K15+L7+L8-L13</f>
        <v/>
      </c>
      <c r="M15" s="19">
        <f>L15+M7+M8-M13</f>
        <v/>
      </c>
      <c r="N15" s="19">
        <f>M15+N7+N8-N13</f>
        <v/>
      </c>
    </row>
    <row r="16" ht="25" customHeight="1" s="33">
      <c r="A16" s="4" t="inlineStr">
        <is>
          <t>Base vs. Downside Gap (ZAR)</t>
        </is>
      </c>
      <c r="B16" s="14">
        <f>B14-B15</f>
        <v/>
      </c>
      <c r="C16" s="14">
        <f>C14-C15</f>
        <v/>
      </c>
      <c r="D16" s="14">
        <f>D14-D15</f>
        <v/>
      </c>
      <c r="E16" s="14">
        <f>E14-E15</f>
        <v/>
      </c>
      <c r="F16" s="14">
        <f>F14-F15</f>
        <v/>
      </c>
      <c r="G16" s="14">
        <f>G14-G15</f>
        <v/>
      </c>
      <c r="H16" s="14">
        <f>H14-H15</f>
        <v/>
      </c>
      <c r="I16" s="14">
        <f>I14-I15</f>
        <v/>
      </c>
      <c r="J16" s="14">
        <f>J14-J15</f>
        <v/>
      </c>
      <c r="K16" s="14">
        <f>K14-K15</f>
        <v/>
      </c>
      <c r="L16" s="14">
        <f>L14-L15</f>
        <v/>
      </c>
      <c r="M16" s="14">
        <f>M14-M15</f>
        <v/>
      </c>
      <c r="N16" s="14">
        <f>N14-N15</f>
        <v/>
      </c>
    </row>
    <row r="17" ht="25" customHeight="1" s="33">
      <c r="A17" s="4" t="inlineStr">
        <is>
          <t>Minimum Threshold (ZAR)</t>
        </is>
      </c>
      <c r="B17" s="14">
        <f>Assumptions!$B$3</f>
        <v/>
      </c>
      <c r="C17" s="14">
        <f>Assumptions!$B$3</f>
        <v/>
      </c>
      <c r="D17" s="14">
        <f>Assumptions!$B$3</f>
        <v/>
      </c>
      <c r="E17" s="14">
        <f>Assumptions!$B$3</f>
        <v/>
      </c>
      <c r="F17" s="14">
        <f>Assumptions!$B$3</f>
        <v/>
      </c>
      <c r="G17" s="14">
        <f>Assumptions!$B$3</f>
        <v/>
      </c>
      <c r="H17" s="14">
        <f>Assumptions!$B$3</f>
        <v/>
      </c>
      <c r="I17" s="14">
        <f>Assumptions!$B$3</f>
        <v/>
      </c>
      <c r="J17" s="14">
        <f>Assumptions!$B$3</f>
        <v/>
      </c>
      <c r="K17" s="14">
        <f>Assumptions!$B$3</f>
        <v/>
      </c>
      <c r="L17" s="14">
        <f>Assumptions!$B$3</f>
        <v/>
      </c>
      <c r="M17" s="14">
        <f>Assumptions!$B$3</f>
        <v/>
      </c>
      <c r="N17" s="14">
        <f>Assumptions!$B$3</f>
        <v/>
      </c>
    </row>
    <row r="18" ht="25" customFormat="1" customHeight="1" s="24">
      <c r="A18" s="22" t="inlineStr">
        <is>
          <t>Alert</t>
        </is>
      </c>
      <c r="B18" s="23">
        <f>IF(B14&lt;B17,"BELOW THRESHOLD","OK")</f>
        <v/>
      </c>
      <c r="C18" s="23">
        <f>IF(C14&lt;C17,"BELOW THRESHOLD","OK")</f>
        <v/>
      </c>
      <c r="D18" s="23">
        <f>IF(D14&lt;D17,"BELOW THRESHOLD","OK")</f>
        <v/>
      </c>
      <c r="E18" s="23">
        <f>IF(E14&lt;E17,"BELOW THRESHOLD","OK")</f>
        <v/>
      </c>
      <c r="F18" s="23">
        <f>IF(F14&lt;F17,"BELOW THRESHOLD","OK")</f>
        <v/>
      </c>
      <c r="G18" s="23">
        <f>IF(G14&lt;G17,"BELOW THRESHOLD","OK")</f>
        <v/>
      </c>
      <c r="H18" s="23">
        <f>IF(H14&lt;H17,"BELOW THRESHOLD","OK")</f>
        <v/>
      </c>
      <c r="I18" s="23">
        <f>IF(I14&lt;I17,"BELOW THRESHOLD","OK")</f>
        <v/>
      </c>
      <c r="J18" s="23">
        <f>IF(J14&lt;J17,"BELOW THRESHOLD","OK")</f>
        <v/>
      </c>
      <c r="K18" s="23">
        <f>IF(K14&lt;K17,"BELOW THRESHOLD","OK")</f>
        <v/>
      </c>
      <c r="L18" s="23">
        <f>IF(L14&lt;L17,"BELOW THRESHOLD","OK")</f>
        <v/>
      </c>
      <c r="M18" s="23">
        <f>IF(M14&lt;M17,"BELOW THRESHOLD","OK")</f>
        <v/>
      </c>
      <c r="N18" s="23">
        <f>IF(N14&lt;N17,"BELOW THRESHOLD","OK")</f>
        <v/>
      </c>
    </row>
  </sheetData>
  <mergeCells count="1">
    <mergeCell ref="A1:N1"/>
  </mergeCells>
  <conditionalFormatting sqref="B14:N14">
    <cfRule type="expression" priority="1" dxfId="9">
      <formula>B14&lt;B17</formula>
    </cfRule>
    <cfRule type="expression" priority="2" dxfId="8">
      <formula>B14&gt;=B17</formula>
    </cfRule>
  </conditionalFormatting>
  <conditionalFormatting sqref="B18:N18">
    <cfRule type="expression" priority="3" dxfId="7">
      <formula>B14&lt;B17</formula>
    </cfRule>
    <cfRule type="expression" priority="4" dxfId="6">
      <formula>B14&gt;=B17</formula>
    </cfRule>
  </conditionalFormatting>
  <pageMargins left="0.75" right="0.75" top="1" bottom="1" header="0.5" footer="0.5"/>
  <headerFooter>
    <oddHeader/>
    <oddFooter>&amp;C&amp;8 GrowthCFO  ·  www.growthcfo.co.za</oddFooter>
    <evenHeader/>
    <evenFooter/>
    <firstHeader/>
    <firstFooter/>
  </headerFooter>
  <drawing xmlns:r="http://schemas.openxmlformats.org/officeDocument/2006/relationships" r:id="rId1"/>
</worksheet>
</file>

<file path=xl/worksheets/sheet8.xml><?xml version="1.0" encoding="utf-8"?>
<worksheet xmlns="http://schemas.openxmlformats.org/spreadsheetml/2006/main">
  <sheetPr>
    <tabColor rgb="001B3A2D"/>
    <outlinePr summaryBelow="1" summaryRight="1"/>
    <pageSetUpPr/>
  </sheetPr>
  <dimension ref="A1:N16"/>
  <sheetViews>
    <sheetView workbookViewId="0">
      <pane xSplit="1" ySplit="4" topLeftCell="B5" activePane="bottomRight" state="frozen"/>
      <selection pane="topRight" activeCell="A1" sqref="A1"/>
      <selection pane="bottomLeft" activeCell="A1" sqref="A1"/>
      <selection pane="bottomRight" activeCell="G29" sqref="G29"/>
    </sheetView>
  </sheetViews>
  <sheetFormatPr baseColWidth="10" defaultColWidth="8.83203125" defaultRowHeight="15"/>
  <cols>
    <col width="36" customWidth="1" style="33" min="1" max="1"/>
    <col width="12" customWidth="1" style="33" min="2" max="14"/>
  </cols>
  <sheetData>
    <row r="1" ht="20" customHeight="1" s="33">
      <c r="A1" s="49" t="inlineStr">
        <is>
          <t>Forecast vs. Actuals - Weekly Variance (ZAR)</t>
        </is>
      </c>
    </row>
    <row r="2">
      <c r="A2" s="32" t="inlineStr">
        <is>
          <t>Enter the blue Actuals rows as each week closes. Green = favourable, Red = unfavourable. Leave blank until known.</t>
        </is>
      </c>
    </row>
    <row r="4" ht="16" customHeight="1" s="33">
      <c r="A4" s="50" t="inlineStr">
        <is>
          <t>Metric  /  Week</t>
        </is>
      </c>
      <c r="B4" s="48" t="inlineStr">
        <is>
          <t>W1</t>
        </is>
      </c>
      <c r="C4" s="48" t="inlineStr">
        <is>
          <t>W2</t>
        </is>
      </c>
      <c r="D4" s="48" t="inlineStr">
        <is>
          <t>W3</t>
        </is>
      </c>
      <c r="E4" s="48" t="inlineStr">
        <is>
          <t>W4</t>
        </is>
      </c>
      <c r="F4" s="48" t="inlineStr">
        <is>
          <t>W5</t>
        </is>
      </c>
      <c r="G4" s="48" t="inlineStr">
        <is>
          <t>W6</t>
        </is>
      </c>
      <c r="H4" s="48" t="inlineStr">
        <is>
          <t>W7</t>
        </is>
      </c>
      <c r="I4" s="48" t="inlineStr">
        <is>
          <t>W8</t>
        </is>
      </c>
      <c r="J4" s="48" t="inlineStr">
        <is>
          <t>W9</t>
        </is>
      </c>
      <c r="K4" s="48" t="inlineStr">
        <is>
          <t>W10</t>
        </is>
      </c>
      <c r="L4" s="48" t="inlineStr">
        <is>
          <t>W11</t>
        </is>
      </c>
      <c r="M4" s="48" t="inlineStr">
        <is>
          <t>W12</t>
        </is>
      </c>
      <c r="N4" s="48" t="inlineStr">
        <is>
          <t>W13</t>
        </is>
      </c>
    </row>
    <row r="5">
      <c r="A5" s="8" t="inlineStr">
        <is>
          <t>Forecast Collections - Base (ZAR)</t>
        </is>
      </c>
      <c r="B5" s="9">
        <f>CashFlow_13Weeks!B9</f>
        <v/>
      </c>
      <c r="C5" s="9">
        <f>CashFlow_13Weeks!C9</f>
        <v/>
      </c>
      <c r="D5" s="9">
        <f>CashFlow_13Weeks!D9</f>
        <v/>
      </c>
      <c r="E5" s="9">
        <f>CashFlow_13Weeks!E9</f>
        <v/>
      </c>
      <c r="F5" s="9">
        <f>CashFlow_13Weeks!F9</f>
        <v/>
      </c>
      <c r="G5" s="9">
        <f>CashFlow_13Weeks!G9</f>
        <v/>
      </c>
      <c r="H5" s="9">
        <f>CashFlow_13Weeks!H9</f>
        <v/>
      </c>
      <c r="I5" s="9">
        <f>CashFlow_13Weeks!I9</f>
        <v/>
      </c>
      <c r="J5" s="9">
        <f>CashFlow_13Weeks!J9</f>
        <v/>
      </c>
      <c r="K5" s="9">
        <f>CashFlow_13Weeks!K9</f>
        <v/>
      </c>
      <c r="L5" s="9">
        <f>CashFlow_13Weeks!L9</f>
        <v/>
      </c>
      <c r="M5" s="9">
        <f>CashFlow_13Weeks!M9</f>
        <v/>
      </c>
      <c r="N5" s="9">
        <f>CashFlow_13Weeks!N9</f>
        <v/>
      </c>
    </row>
    <row r="6">
      <c r="A6" s="4" t="inlineStr">
        <is>
          <t>Actual Collections (ZAR)</t>
        </is>
      </c>
      <c r="B6" s="5" t="n"/>
      <c r="C6" s="5" t="n"/>
      <c r="D6" s="5" t="n"/>
      <c r="E6" s="5" t="n"/>
      <c r="F6" s="5" t="n"/>
      <c r="G6" s="5" t="n"/>
      <c r="H6" s="5" t="n"/>
      <c r="I6" s="5" t="n"/>
      <c r="J6" s="5" t="n"/>
      <c r="K6" s="5" t="n"/>
      <c r="L6" s="5" t="n"/>
      <c r="M6" s="5" t="n"/>
      <c r="N6" s="5" t="n"/>
    </row>
    <row r="7">
      <c r="A7" s="4" t="inlineStr">
        <is>
          <t>Variance (ZAR)  [Actual - Forecast]</t>
        </is>
      </c>
      <c r="B7" s="14">
        <f>IF(B6="","",B6-B5)</f>
        <v/>
      </c>
      <c r="C7" s="14">
        <f>IF(C6="","",C6-C5)</f>
        <v/>
      </c>
      <c r="D7" s="14">
        <f>IF(D6="","",D6-D5)</f>
        <v/>
      </c>
      <c r="E7" s="14">
        <f>IF(E6="","",E6-E5)</f>
        <v/>
      </c>
      <c r="F7" s="14">
        <f>IF(F6="","",F6-F5)</f>
        <v/>
      </c>
      <c r="G7" s="14">
        <f>IF(G6="","",G6-G5)</f>
        <v/>
      </c>
      <c r="H7" s="14">
        <f>IF(H6="","",H6-H5)</f>
        <v/>
      </c>
      <c r="I7" s="14">
        <f>IF(I6="","",I6-I5)</f>
        <v/>
      </c>
      <c r="J7" s="14">
        <f>IF(J6="","",J6-J5)</f>
        <v/>
      </c>
      <c r="K7" s="14">
        <f>IF(K6="","",K6-K5)</f>
        <v/>
      </c>
      <c r="L7" s="14">
        <f>IF(L6="","",L6-L5)</f>
        <v/>
      </c>
      <c r="M7" s="14">
        <f>IF(M6="","",M6-M5)</f>
        <v/>
      </c>
      <c r="N7" s="14">
        <f>IF(N6="","",N6-N5)</f>
        <v/>
      </c>
    </row>
    <row r="9">
      <c r="A9" s="8" t="inlineStr">
        <is>
          <t>Forecast Payments (ZAR)</t>
        </is>
      </c>
      <c r="B9" s="9">
        <f>CashFlow_13Weeks!B13</f>
        <v/>
      </c>
      <c r="C9" s="9">
        <f>CashFlow_13Weeks!C13</f>
        <v/>
      </c>
      <c r="D9" s="9">
        <f>CashFlow_13Weeks!D13</f>
        <v/>
      </c>
      <c r="E9" s="9">
        <f>CashFlow_13Weeks!E13</f>
        <v/>
      </c>
      <c r="F9" s="9">
        <f>CashFlow_13Weeks!F13</f>
        <v/>
      </c>
      <c r="G9" s="9">
        <f>CashFlow_13Weeks!G13</f>
        <v/>
      </c>
      <c r="H9" s="9">
        <f>CashFlow_13Weeks!H13</f>
        <v/>
      </c>
      <c r="I9" s="9">
        <f>CashFlow_13Weeks!I13</f>
        <v/>
      </c>
      <c r="J9" s="9">
        <f>CashFlow_13Weeks!J13</f>
        <v/>
      </c>
      <c r="K9" s="9">
        <f>CashFlow_13Weeks!K13</f>
        <v/>
      </c>
      <c r="L9" s="9">
        <f>CashFlow_13Weeks!L13</f>
        <v/>
      </c>
      <c r="M9" s="9">
        <f>CashFlow_13Weeks!M13</f>
        <v/>
      </c>
      <c r="N9" s="9">
        <f>CashFlow_13Weeks!N13</f>
        <v/>
      </c>
    </row>
    <row r="10">
      <c r="A10" s="4" t="inlineStr">
        <is>
          <t>Actual Payments (ZAR)</t>
        </is>
      </c>
      <c r="B10" s="5" t="n"/>
      <c r="C10" s="5" t="n"/>
      <c r="D10" s="5" t="n"/>
      <c r="E10" s="5" t="n"/>
      <c r="F10" s="5" t="n"/>
      <c r="G10" s="5" t="n"/>
      <c r="H10" s="5" t="n"/>
      <c r="I10" s="5" t="n"/>
      <c r="J10" s="5" t="n"/>
      <c r="K10" s="5" t="n"/>
      <c r="L10" s="5" t="n"/>
      <c r="M10" s="5" t="n"/>
      <c r="N10" s="5" t="n"/>
    </row>
    <row r="11">
      <c r="A11" s="4" t="inlineStr">
        <is>
          <t>Variance (ZAR)  [Forecast - Actual]</t>
        </is>
      </c>
      <c r="B11" s="14">
        <f>IF(B10="","",B9-B10)</f>
        <v/>
      </c>
      <c r="C11" s="14">
        <f>IF(C10="","",C9-C10)</f>
        <v/>
      </c>
      <c r="D11" s="14">
        <f>IF(D10="","",D9-D10)</f>
        <v/>
      </c>
      <c r="E11" s="14">
        <f>IF(E10="","",E9-E10)</f>
        <v/>
      </c>
      <c r="F11" s="14">
        <f>IF(F10="","",F9-F10)</f>
        <v/>
      </c>
      <c r="G11" s="14">
        <f>IF(G10="","",G9-G10)</f>
        <v/>
      </c>
      <c r="H11" s="14">
        <f>IF(H10="","",H9-H10)</f>
        <v/>
      </c>
      <c r="I11" s="14">
        <f>IF(I10="","",I9-I10)</f>
        <v/>
      </c>
      <c r="J11" s="14">
        <f>IF(J10="","",J9-J10)</f>
        <v/>
      </c>
      <c r="K11" s="14">
        <f>IF(K10="","",K9-K10)</f>
        <v/>
      </c>
      <c r="L11" s="14">
        <f>IF(L10="","",L9-L10)</f>
        <v/>
      </c>
      <c r="M11" s="14">
        <f>IF(M10="","",M9-M10)</f>
        <v/>
      </c>
      <c r="N11" s="14">
        <f>IF(N10="","",N9-N10)</f>
        <v/>
      </c>
    </row>
    <row r="13">
      <c r="A13" s="8" t="inlineStr">
        <is>
          <t>Forecast Closing - Base (ZAR)</t>
        </is>
      </c>
      <c r="B13" s="9">
        <f>CashFlow_13Weeks!B14</f>
        <v/>
      </c>
      <c r="C13" s="9">
        <f>CashFlow_13Weeks!C14</f>
        <v/>
      </c>
      <c r="D13" s="9">
        <f>CashFlow_13Weeks!D14</f>
        <v/>
      </c>
      <c r="E13" s="9">
        <f>CashFlow_13Weeks!E14</f>
        <v/>
      </c>
      <c r="F13" s="9">
        <f>CashFlow_13Weeks!F14</f>
        <v/>
      </c>
      <c r="G13" s="9">
        <f>CashFlow_13Weeks!G14</f>
        <v/>
      </c>
      <c r="H13" s="9">
        <f>CashFlow_13Weeks!H14</f>
        <v/>
      </c>
      <c r="I13" s="9">
        <f>CashFlow_13Weeks!I14</f>
        <v/>
      </c>
      <c r="J13" s="9">
        <f>CashFlow_13Weeks!J14</f>
        <v/>
      </c>
      <c r="K13" s="9">
        <f>CashFlow_13Weeks!K14</f>
        <v/>
      </c>
      <c r="L13" s="9">
        <f>CashFlow_13Weeks!L14</f>
        <v/>
      </c>
      <c r="M13" s="9">
        <f>CashFlow_13Weeks!M14</f>
        <v/>
      </c>
      <c r="N13" s="9">
        <f>CashFlow_13Weeks!N14</f>
        <v/>
      </c>
    </row>
    <row r="14">
      <c r="A14" s="4" t="inlineStr">
        <is>
          <t>Actual Closing (ZAR)</t>
        </is>
      </c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  <c r="K14" s="5" t="n"/>
      <c r="L14" s="5" t="n"/>
      <c r="M14" s="5" t="n"/>
      <c r="N14" s="5" t="n"/>
    </row>
    <row r="15">
      <c r="A15" s="4" t="inlineStr">
        <is>
          <t>Variance (ZAR)  [Actual - Forecast]</t>
        </is>
      </c>
      <c r="B15" s="14">
        <f>IF(B14="","",B14-B13)</f>
        <v/>
      </c>
      <c r="C15" s="14">
        <f>IF(C14="","",C14-C13)</f>
        <v/>
      </c>
      <c r="D15" s="14">
        <f>IF(D14="","",D14-D13)</f>
        <v/>
      </c>
      <c r="E15" s="14">
        <f>IF(E14="","",E14-E13)</f>
        <v/>
      </c>
      <c r="F15" s="14">
        <f>IF(F14="","",F14-F13)</f>
        <v/>
      </c>
      <c r="G15" s="14">
        <f>IF(G14="","",G14-G13)</f>
        <v/>
      </c>
      <c r="H15" s="14">
        <f>IF(H14="","",H14-H13)</f>
        <v/>
      </c>
      <c r="I15" s="14">
        <f>IF(I14="","",I14-I13)</f>
        <v/>
      </c>
      <c r="J15" s="14">
        <f>IF(J14="","",J14-J13)</f>
        <v/>
      </c>
      <c r="K15" s="14">
        <f>IF(K14="","",K14-K13)</f>
        <v/>
      </c>
      <c r="L15" s="14">
        <f>IF(L14="","",L14-L13)</f>
        <v/>
      </c>
      <c r="M15" s="14">
        <f>IF(M14="","",M14-M13)</f>
        <v/>
      </c>
      <c r="N15" s="14">
        <f>IF(N14="","",N14-N13)</f>
        <v/>
      </c>
    </row>
    <row r="16">
      <c r="A16" s="4" t="inlineStr">
        <is>
          <t>Variance (%)</t>
        </is>
      </c>
      <c r="B16" s="20">
        <f>IF(OR(B14="",B13=0),"",(B14-B13)/ABS(B13))</f>
        <v/>
      </c>
      <c r="C16" s="20">
        <f>IF(OR(C14="",C13=0),"",(C14-C13)/ABS(C13))</f>
        <v/>
      </c>
      <c r="D16" s="20">
        <f>IF(OR(D14="",D13=0),"",(D14-D13)/ABS(D13))</f>
        <v/>
      </c>
      <c r="E16" s="20">
        <f>IF(OR(E14="",E13=0),"",(E14-E13)/ABS(E13))</f>
        <v/>
      </c>
      <c r="F16" s="20">
        <f>IF(OR(F14="",F13=0),"",(F14-F13)/ABS(F13))</f>
        <v/>
      </c>
      <c r="G16" s="20">
        <f>IF(OR(G14="",G13=0),"",(G14-G13)/ABS(G13))</f>
        <v/>
      </c>
      <c r="H16" s="20">
        <f>IF(OR(H14="",H13=0),"",(H14-H13)/ABS(H13))</f>
        <v/>
      </c>
      <c r="I16" s="20">
        <f>IF(OR(I14="",I13=0),"",(I14-I13)/ABS(I13))</f>
        <v/>
      </c>
      <c r="J16" s="20">
        <f>IF(OR(J14="",J13=0),"",(J14-J13)/ABS(J13))</f>
        <v/>
      </c>
      <c r="K16" s="20">
        <f>IF(OR(K14="",K13=0),"",(K14-K13)/ABS(K13))</f>
        <v/>
      </c>
      <c r="L16" s="20">
        <f>IF(OR(L14="",L13=0),"",(L14-L13)/ABS(L13))</f>
        <v/>
      </c>
      <c r="M16" s="20">
        <f>IF(OR(M14="",M13=0),"",(M14-M13)/ABS(M13))</f>
        <v/>
      </c>
      <c r="N16" s="20">
        <f>IF(OR(N14="",N13=0),"",(N14-N13)/ABS(N13))</f>
        <v/>
      </c>
    </row>
  </sheetData>
  <mergeCells count="2">
    <mergeCell ref="A2:N2"/>
    <mergeCell ref="A1:N1"/>
  </mergeCells>
  <conditionalFormatting sqref="B7:N7">
    <cfRule type="expression" priority="1" dxfId="1">
      <formula>AND(ISNUMBER(B7),B7&gt;0)</formula>
    </cfRule>
    <cfRule type="expression" priority="2" dxfId="0">
      <formula>AND(ISNUMBER(B7),B7&lt;0)</formula>
    </cfRule>
  </conditionalFormatting>
  <conditionalFormatting sqref="B11:N11">
    <cfRule type="expression" priority="3" dxfId="1">
      <formula>AND(ISNUMBER(B11),B11&gt;0)</formula>
    </cfRule>
    <cfRule type="expression" priority="4" dxfId="0">
      <formula>AND(ISNUMBER(B11),B11&lt;0)</formula>
    </cfRule>
  </conditionalFormatting>
  <conditionalFormatting sqref="B15:N16">
    <cfRule type="expression" priority="5" dxfId="1">
      <formula>AND(ISNUMBER(B15),B15&gt;0)</formula>
    </cfRule>
    <cfRule type="expression" priority="6" dxfId="0">
      <formula>AND(ISNUMBER(B15),B15&lt;0)</formula>
    </cfRule>
  </conditionalFormatting>
  <pageMargins left="0.75" right="0.75" top="1" bottom="1" header="0.5" footer="0.5"/>
  <headerFooter>
    <oddHeader/>
    <oddFooter>&amp;C&amp;8 GrowthCFO  ·  www.growthcfo.co.za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2026-06-26T13:30:30Z</dcterms:created>
  <dcterms:modified xmlns:dcterms="http://purl.org/dc/terms/" xmlns:xsi="http://www.w3.org/2001/XMLSchema-instance" xsi:type="dcterms:W3CDTF">2026-07-04T13:37:31Z</dcterms:modified>
  <cp:lastModifiedBy>Ariel Kolin</cp:lastModifiedBy>
</cp:coreProperties>
</file>

<file path=docProps/custom.xml><?xml version="1.0" encoding="utf-8"?>
<Properties xmlns="http://schemas.openxmlformats.org/officeDocument/2006/custom-properties">
  <property name="shortcut_file_id" fmtid="{D5CDD505-2E9C-101B-9397-08002B2CF9AE}" pid="2">
    <vt:lpwstr xmlns:vt="http://schemas.openxmlformats.org/officeDocument/2006/docPropsVTypes">995e5977-e398-4e46-bb69-acdff4dd2ad3</vt:lpwstr>
  </property>
</Properties>
</file>